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6.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drawings/drawing7.xml" ContentType="application/vnd.openxmlformats-officedocument.drawing+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8.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drawings/drawing9.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10.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ca\catr\WAP\WAP - CT-EB Shared Working Docs\October 2023 Web Updates\"/>
    </mc:Choice>
  </mc:AlternateContent>
  <bookViews>
    <workbookView xWindow="-120" yWindow="5880" windowWidth="29040" windowHeight="15840" tabRatio="734"/>
  </bookViews>
  <sheets>
    <sheet name="Contact Info" sheetId="10" r:id="rId1"/>
    <sheet name="Blower Door Duct Blaster Data" sheetId="15" r:id="rId2"/>
    <sheet name="BD DB - DO NOT DELETE" sheetId="16" state="hidden" r:id="rId3"/>
    <sheet name="Attic Vent Calc" sheetId="45" r:id="rId4"/>
    <sheet name="CAZ Testing Data" sheetId="17" r:id="rId5"/>
    <sheet name="Degradation Calculator (1)" sheetId="41" r:id="rId6"/>
    <sheet name="Degradation Calculator (2)" sheetId="43" r:id="rId7"/>
    <sheet name="Degradation Calculator (3)" sheetId="44" r:id="rId8"/>
    <sheet name="RAC Replacement (1)" sheetId="5" r:id="rId9"/>
    <sheet name="RAC Replacement (2)" sheetId="55" r:id="rId10"/>
    <sheet name="RAC Replacement (3)" sheetId="56" r:id="rId11"/>
    <sheet name="Ref Replacement" sheetId="2" r:id="rId12"/>
    <sheet name="LIHEAP Priority List -23" sheetId="32" r:id="rId13"/>
    <sheet name="DOE SFSB PL Checklist HOT" sheetId="49" r:id="rId14"/>
    <sheet name="DOE MH PL Checklist HOT" sheetId="50" r:id="rId15"/>
    <sheet name="DOE LRMF PL Checklist HOT" sheetId="52" r:id="rId16"/>
    <sheet name="DOE SFSB PL Checklist MODERATE" sheetId="51" r:id="rId17"/>
    <sheet name="DOE MH PL Checklist MODERATE" sheetId="54" r:id="rId18"/>
    <sheet name="DOE LRMF PL Checklist MODERATE" sheetId="53" r:id="rId19"/>
    <sheet name="Sheet1" sheetId="42" state="hidden" r:id="rId20"/>
    <sheet name="Agency-County" sheetId="23" state="hidden" r:id="rId21"/>
  </sheets>
  <externalReferences>
    <externalReference r:id="rId22"/>
  </externalReferences>
  <definedNames>
    <definedName name="CavityDepth">[1]Sheet2!$A$1:$A$6</definedName>
    <definedName name="Density">[1]Sheet2!$A$8:$A$9</definedName>
    <definedName name="_xlnm.Print_Area" localSheetId="3">'Attic Vent Calc'!$A$1:$J$53</definedName>
    <definedName name="_xlnm.Print_Area" localSheetId="1">'Blower Door Duct Blaster Data'!$A$1:$M$56</definedName>
    <definedName name="_xlnm.Print_Area" localSheetId="4">'CAZ Testing Data'!$A$1:$J$176</definedName>
    <definedName name="_xlnm.Print_Area" localSheetId="5">'Degradation Calculator (1)'!$A$1:$J$45</definedName>
    <definedName name="_xlnm.Print_Area" localSheetId="6">'Degradation Calculator (2)'!$A$1:$J$45</definedName>
    <definedName name="_xlnm.Print_Area" localSheetId="7">'Degradation Calculator (3)'!$A$1:$J$45</definedName>
    <definedName name="_xlnm.Print_Area" localSheetId="18">'DOE LRMF PL Checklist MODERATE'!$A$1:$M$97</definedName>
    <definedName name="_xlnm.Print_Area" localSheetId="13">'DOE SFSB PL Checklist HOT'!$A$2:$M$109</definedName>
    <definedName name="_xlnm.Print_Area" localSheetId="8">'RAC Replacement (1)'!$A$2:$J$83</definedName>
    <definedName name="_xlnm.Print_Area" localSheetId="9">'RAC Replacement (2)'!$A$2:$J$83</definedName>
    <definedName name="_xlnm.Print_Area" localSheetId="10">'RAC Replacement (3)'!$A$2:$J$83</definedName>
    <definedName name="xfd">'CAZ Testing Data'!$L:$L</definedName>
    <definedName name="Z_6BA93A1E_DA3F_4332_8827_B6316607DEBE_.wvu.Cols" localSheetId="2" hidden="1">'BD DB - DO NOT DELETE'!$A:$AA</definedName>
    <definedName name="Z_6BA93A1E_DA3F_4332_8827_B6316607DEBE_.wvu.Cols" localSheetId="1" hidden="1">'Blower Door Duct Blaster Data'!$N:$XFD</definedName>
    <definedName name="Z_6BA93A1E_DA3F_4332_8827_B6316607DEBE_.wvu.Rows" localSheetId="1" hidden="1">'Blower Door Duct Blaster Data'!$117:$1048576</definedName>
    <definedName name="Z_96E0CE35_E0EB_45AA_9D9A_2D49B43AC525_.wvu.Cols" localSheetId="2" hidden="1">'BD DB - DO NOT DELETE'!$A:$AA</definedName>
    <definedName name="Z_96E0CE35_E0EB_45AA_9D9A_2D49B43AC525_.wvu.Cols" localSheetId="1" hidden="1">'Blower Door Duct Blaster Data'!$N:$XFD</definedName>
    <definedName name="Z_96E0CE35_E0EB_45AA_9D9A_2D49B43AC525_.wvu.Rows" localSheetId="1" hidden="1">'Blower Door Duct Blaster Data'!$117:$1048576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15" l="1"/>
  <c r="H75" i="56" l="1"/>
  <c r="I81" i="56" s="1"/>
  <c r="J79" i="56" s="1"/>
  <c r="B75" i="56"/>
  <c r="C81" i="56" s="1"/>
  <c r="D79" i="56" s="1"/>
  <c r="H70" i="56"/>
  <c r="H71" i="56" s="1"/>
  <c r="J81" i="56" s="1"/>
  <c r="B70" i="56"/>
  <c r="B71" i="56" s="1"/>
  <c r="D81" i="56" s="1"/>
  <c r="I52" i="56"/>
  <c r="H56" i="56" s="1"/>
  <c r="J60" i="56" s="1"/>
  <c r="J61" i="56" s="1"/>
  <c r="J62" i="56" s="1"/>
  <c r="C52" i="56"/>
  <c r="B56" i="56" s="1"/>
  <c r="D60" i="56" s="1"/>
  <c r="D61" i="56" s="1"/>
  <c r="D62" i="56" s="1"/>
  <c r="B45" i="56"/>
  <c r="H45" i="56" s="1"/>
  <c r="H33" i="56"/>
  <c r="I39" i="56" s="1"/>
  <c r="J37" i="56" s="1"/>
  <c r="B33" i="56"/>
  <c r="C39" i="56" s="1"/>
  <c r="D37" i="56" s="1"/>
  <c r="H29" i="56"/>
  <c r="J39" i="56" s="1"/>
  <c r="H28" i="56"/>
  <c r="B28" i="56"/>
  <c r="B29" i="56" s="1"/>
  <c r="D39" i="56" s="1"/>
  <c r="I10" i="56"/>
  <c r="H14" i="56" s="1"/>
  <c r="J18" i="56" s="1"/>
  <c r="J19" i="56" s="1"/>
  <c r="J20" i="56" s="1"/>
  <c r="C10" i="56"/>
  <c r="B14" i="56" s="1"/>
  <c r="D18" i="56" s="1"/>
  <c r="D19" i="56" s="1"/>
  <c r="D20" i="56" s="1"/>
  <c r="B4" i="56"/>
  <c r="H4" i="56" s="1"/>
  <c r="H3" i="56"/>
  <c r="B3" i="56"/>
  <c r="C81" i="55"/>
  <c r="D79" i="55"/>
  <c r="H75" i="55"/>
  <c r="I81" i="55" s="1"/>
  <c r="J79" i="55" s="1"/>
  <c r="B75" i="55"/>
  <c r="H70" i="55"/>
  <c r="H71" i="55" s="1"/>
  <c r="J81" i="55" s="1"/>
  <c r="B70" i="55"/>
  <c r="B71" i="55" s="1"/>
  <c r="D81" i="55" s="1"/>
  <c r="H56" i="55"/>
  <c r="J60" i="55" s="1"/>
  <c r="J61" i="55" s="1"/>
  <c r="J62" i="55" s="1"/>
  <c r="B56" i="55"/>
  <c r="D60" i="55" s="1"/>
  <c r="D61" i="55" s="1"/>
  <c r="D62" i="55" s="1"/>
  <c r="I52" i="55"/>
  <c r="C52" i="55"/>
  <c r="I39" i="55"/>
  <c r="J37" i="55"/>
  <c r="H33" i="55"/>
  <c r="B33" i="55"/>
  <c r="C39" i="55" s="1"/>
  <c r="D37" i="55" s="1"/>
  <c r="H28" i="55"/>
  <c r="H29" i="55" s="1"/>
  <c r="J39" i="55" s="1"/>
  <c r="B28" i="55"/>
  <c r="B29" i="55" s="1"/>
  <c r="D39" i="55" s="1"/>
  <c r="I10" i="55"/>
  <c r="H14" i="55" s="1"/>
  <c r="J18" i="55" s="1"/>
  <c r="J19" i="55" s="1"/>
  <c r="J20" i="55" s="1"/>
  <c r="C10" i="55"/>
  <c r="B14" i="55" s="1"/>
  <c r="D18" i="55" s="1"/>
  <c r="D19" i="55" s="1"/>
  <c r="D20" i="55" s="1"/>
  <c r="B4" i="55"/>
  <c r="H4" i="55" s="1"/>
  <c r="B3" i="55"/>
  <c r="B45" i="55" s="1"/>
  <c r="H45" i="55" s="1"/>
  <c r="H24" i="15"/>
  <c r="B46" i="56" l="1"/>
  <c r="H46" i="56" s="1"/>
  <c r="H3" i="55"/>
  <c r="B46" i="55"/>
  <c r="H46" i="55" s="1"/>
  <c r="B2" i="54"/>
  <c r="B2" i="53"/>
  <c r="B2" i="52"/>
  <c r="B2" i="51"/>
  <c r="B2" i="50" l="1"/>
  <c r="B2" i="49"/>
  <c r="F8" i="45" l="1"/>
  <c r="H8" i="45"/>
  <c r="I8" i="45"/>
  <c r="F9" i="45"/>
  <c r="H9" i="45"/>
  <c r="I9" i="45" s="1"/>
  <c r="F10" i="45"/>
  <c r="I10" i="45" s="1"/>
  <c r="H10" i="45"/>
  <c r="F11" i="45"/>
  <c r="I11" i="45" s="1"/>
  <c r="H11" i="45"/>
  <c r="F12" i="45"/>
  <c r="H12" i="45"/>
  <c r="I12" i="45"/>
  <c r="F13" i="45"/>
  <c r="H13" i="45"/>
  <c r="I13" i="45" s="1"/>
  <c r="F14" i="45"/>
  <c r="I14" i="45" s="1"/>
  <c r="I19" i="45" s="1"/>
  <c r="H14" i="45"/>
  <c r="F15" i="45"/>
  <c r="I15" i="45" s="1"/>
  <c r="H15" i="45"/>
  <c r="F16" i="45"/>
  <c r="H16" i="45"/>
  <c r="I16" i="45"/>
  <c r="F17" i="45"/>
  <c r="H17" i="45"/>
  <c r="I17" i="45" s="1"/>
  <c r="H22" i="45"/>
  <c r="H24" i="45"/>
  <c r="H26" i="45"/>
  <c r="H27" i="45"/>
  <c r="F32" i="45"/>
  <c r="H32" i="45"/>
  <c r="I32" i="45"/>
  <c r="F33" i="45"/>
  <c r="H33" i="45"/>
  <c r="I33" i="45" s="1"/>
  <c r="F34" i="45"/>
  <c r="I34" i="45" s="1"/>
  <c r="H34" i="45"/>
  <c r="F35" i="45"/>
  <c r="I35" i="45" s="1"/>
  <c r="H35" i="45"/>
  <c r="F36" i="45"/>
  <c r="H36" i="45"/>
  <c r="I36" i="45"/>
  <c r="F37" i="45"/>
  <c r="H37" i="45"/>
  <c r="I37" i="45" s="1"/>
  <c r="I41" i="45"/>
  <c r="I42" i="45"/>
  <c r="I51" i="45"/>
  <c r="I53" i="45"/>
  <c r="I18" i="45" l="1"/>
  <c r="I49" i="45" s="1"/>
  <c r="I43" i="45"/>
  <c r="I39" i="45"/>
  <c r="C4" i="44"/>
  <c r="C3" i="44"/>
  <c r="C4" i="43"/>
  <c r="C3" i="43"/>
  <c r="C4" i="41"/>
  <c r="C3" i="41"/>
  <c r="A39" i="44"/>
  <c r="J34" i="44"/>
  <c r="I34" i="44"/>
  <c r="F33" i="44"/>
  <c r="E33" i="44"/>
  <c r="D33" i="44"/>
  <c r="G33" i="44" s="1"/>
  <c r="C33" i="44"/>
  <c r="D39" i="44" s="1"/>
  <c r="B33" i="44"/>
  <c r="B37" i="44" s="1"/>
  <c r="A33" i="44"/>
  <c r="H37" i="44" s="1"/>
  <c r="H38" i="44" s="1"/>
  <c r="I21" i="44"/>
  <c r="J22" i="44" s="1"/>
  <c r="J16" i="44"/>
  <c r="H15" i="44"/>
  <c r="I16" i="44" s="1"/>
  <c r="A15" i="44"/>
  <c r="I13" i="44"/>
  <c r="I12" i="44" s="1"/>
  <c r="H13" i="44"/>
  <c r="F13" i="44"/>
  <c r="E13" i="44"/>
  <c r="D13" i="44"/>
  <c r="G15" i="44" s="1"/>
  <c r="C13" i="44"/>
  <c r="B13" i="44"/>
  <c r="A13" i="44"/>
  <c r="A39" i="43"/>
  <c r="J34" i="43"/>
  <c r="I34" i="43"/>
  <c r="F33" i="43"/>
  <c r="E33" i="43"/>
  <c r="D33" i="43"/>
  <c r="G33" i="43" s="1"/>
  <c r="C33" i="43"/>
  <c r="D39" i="43" s="1"/>
  <c r="B33" i="43"/>
  <c r="C39" i="43" s="1"/>
  <c r="A33" i="43"/>
  <c r="A37" i="43" s="1"/>
  <c r="I21" i="43"/>
  <c r="J22" i="43" s="1"/>
  <c r="J16" i="43"/>
  <c r="H15" i="43"/>
  <c r="I16" i="43" s="1"/>
  <c r="A15" i="43"/>
  <c r="I13" i="43"/>
  <c r="I12" i="43" s="1"/>
  <c r="H13" i="43"/>
  <c r="F13" i="43"/>
  <c r="E13" i="43"/>
  <c r="D13" i="43"/>
  <c r="C13" i="43"/>
  <c r="B13" i="43"/>
  <c r="A13" i="43"/>
  <c r="A37" i="44" l="1"/>
  <c r="C39" i="44"/>
  <c r="B39" i="44"/>
  <c r="C19" i="44"/>
  <c r="B19" i="44"/>
  <c r="A21" i="44"/>
  <c r="A10" i="44"/>
  <c r="C21" i="44"/>
  <c r="B37" i="43"/>
  <c r="C37" i="43"/>
  <c r="H37" i="43"/>
  <c r="H38" i="43" s="1"/>
  <c r="G13" i="43"/>
  <c r="H14" i="43" s="1"/>
  <c r="G15" i="43"/>
  <c r="C21" i="43"/>
  <c r="A10" i="43"/>
  <c r="G39" i="44"/>
  <c r="C37" i="44"/>
  <c r="A19" i="44"/>
  <c r="H20" i="44" s="1"/>
  <c r="B21" i="44" s="1"/>
  <c r="G13" i="44"/>
  <c r="H14" i="44" s="1"/>
  <c r="B19" i="43"/>
  <c r="B39" i="43"/>
  <c r="G39" i="43" s="1"/>
  <c r="C19" i="43"/>
  <c r="A19" i="43"/>
  <c r="A21" i="43"/>
  <c r="A39" i="41"/>
  <c r="J34" i="41"/>
  <c r="I34" i="41"/>
  <c r="F33" i="41"/>
  <c r="E33" i="41"/>
  <c r="D33" i="41"/>
  <c r="G33" i="41" s="1"/>
  <c r="C33" i="41"/>
  <c r="D39" i="41" s="1"/>
  <c r="B33" i="41"/>
  <c r="A33" i="41"/>
  <c r="I21" i="41"/>
  <c r="J22" i="41" s="1"/>
  <c r="J16" i="41"/>
  <c r="A15" i="41"/>
  <c r="I13" i="41"/>
  <c r="I12" i="41" s="1"/>
  <c r="H13" i="41"/>
  <c r="F13" i="41"/>
  <c r="E13" i="41"/>
  <c r="D13" i="41"/>
  <c r="C13" i="41"/>
  <c r="B13" i="41"/>
  <c r="A13" i="41"/>
  <c r="C37" i="41" l="1"/>
  <c r="H21" i="44"/>
  <c r="I22" i="44" s="1"/>
  <c r="H20" i="43"/>
  <c r="B21" i="43" s="1"/>
  <c r="H21" i="43" s="1"/>
  <c r="I22" i="43" s="1"/>
  <c r="A21" i="41"/>
  <c r="H39" i="44"/>
  <c r="H40" i="44" s="1"/>
  <c r="H39" i="43"/>
  <c r="H40" i="43" s="1"/>
  <c r="B37" i="41"/>
  <c r="H37" i="41" s="1"/>
  <c r="H38" i="41" s="1"/>
  <c r="A37" i="41"/>
  <c r="C21" i="41"/>
  <c r="G13" i="41"/>
  <c r="H14" i="41" s="1"/>
  <c r="G15" i="41"/>
  <c r="H15" i="41" s="1"/>
  <c r="I16" i="41" s="1"/>
  <c r="A10" i="41"/>
  <c r="B19" i="41"/>
  <c r="A19" i="41"/>
  <c r="C19" i="41"/>
  <c r="B39" i="41"/>
  <c r="C39" i="41" l="1"/>
  <c r="G39" i="41" s="1"/>
  <c r="H39" i="41" s="1"/>
  <c r="H40" i="41" s="1"/>
  <c r="H20" i="41"/>
  <c r="B21" i="41" s="1"/>
  <c r="H21" i="41" s="1"/>
  <c r="I22" i="41" s="1"/>
  <c r="W138" i="32" l="1"/>
  <c r="V159" i="32"/>
  <c r="W142" i="32"/>
  <c r="W137" i="32"/>
  <c r="W134" i="32" s="1"/>
  <c r="W132" i="32"/>
  <c r="W127" i="32"/>
  <c r="W124" i="32" s="1"/>
  <c r="W122" i="32"/>
  <c r="W118" i="32" s="1"/>
  <c r="W110" i="32"/>
  <c r="W103" i="32"/>
  <c r="W98" i="32"/>
  <c r="W95" i="32"/>
  <c r="W94" i="32"/>
  <c r="W93" i="32"/>
  <c r="W90" i="32"/>
  <c r="W85" i="32"/>
  <c r="W75" i="32"/>
  <c r="W69" i="32"/>
  <c r="W64" i="32"/>
  <c r="W54" i="32"/>
  <c r="W47" i="32"/>
  <c r="W40" i="32"/>
  <c r="E2" i="32"/>
  <c r="B2" i="32"/>
  <c r="X103" i="32" l="1"/>
  <c r="W97" i="32"/>
  <c r="W96" i="32"/>
  <c r="W99" i="32"/>
  <c r="X93" i="32" l="1"/>
  <c r="E59" i="17"/>
  <c r="J4" i="15" l="1"/>
  <c r="F6" i="17" l="1"/>
  <c r="F5" i="17"/>
  <c r="C5" i="17"/>
  <c r="B4" i="2" l="1"/>
  <c r="B3" i="2"/>
  <c r="C28" i="2"/>
  <c r="B31" i="2" s="1"/>
  <c r="D35" i="2" s="1"/>
  <c r="D36" i="2" s="1"/>
  <c r="D37" i="2" s="1"/>
  <c r="H108" i="17" l="1"/>
  <c r="H92" i="17" l="1"/>
  <c r="H138" i="17"/>
  <c r="H140" i="17"/>
  <c r="H139" i="17"/>
  <c r="H141" i="17"/>
  <c r="H104" i="17"/>
  <c r="H93" i="17"/>
  <c r="H94" i="17"/>
  <c r="H91" i="17"/>
  <c r="H144" i="17" l="1"/>
  <c r="G33" i="16" l="1"/>
  <c r="K32" i="16"/>
  <c r="K30" i="16"/>
  <c r="J30" i="16"/>
  <c r="I30" i="16"/>
  <c r="G28" i="16"/>
  <c r="K27" i="16"/>
  <c r="G24" i="16"/>
  <c r="K23" i="16"/>
  <c r="J23" i="16"/>
  <c r="C21" i="16"/>
  <c r="C20" i="16"/>
  <c r="C19" i="16"/>
  <c r="C18" i="16"/>
  <c r="K17" i="16"/>
  <c r="K34" i="16" s="1"/>
  <c r="J17" i="16"/>
  <c r="J24" i="16" s="1"/>
  <c r="I17" i="16"/>
  <c r="I32" i="16" s="1"/>
  <c r="H17" i="16"/>
  <c r="H23" i="16" s="1"/>
  <c r="G17" i="16"/>
  <c r="G30" i="16" s="1"/>
  <c r="C17" i="16"/>
  <c r="C16" i="16"/>
  <c r="K15" i="16"/>
  <c r="J15" i="16"/>
  <c r="I15" i="16"/>
  <c r="H15" i="16"/>
  <c r="G15" i="16"/>
  <c r="C15" i="16"/>
  <c r="K14" i="16"/>
  <c r="J14" i="16"/>
  <c r="I14" i="16"/>
  <c r="H14" i="16"/>
  <c r="C14" i="16"/>
  <c r="K13" i="16"/>
  <c r="J13" i="16"/>
  <c r="I13" i="16"/>
  <c r="H13" i="16"/>
  <c r="G13" i="16"/>
  <c r="K12" i="16"/>
  <c r="J12" i="16"/>
  <c r="I12" i="16"/>
  <c r="H12" i="16"/>
  <c r="G12" i="16"/>
  <c r="K11" i="16"/>
  <c r="C11" i="16"/>
  <c r="K10" i="16"/>
  <c r="J10" i="16"/>
  <c r="I10" i="16"/>
  <c r="H10" i="16"/>
  <c r="G10" i="16"/>
  <c r="C10" i="16"/>
  <c r="V9" i="16"/>
  <c r="K9" i="16"/>
  <c r="J9" i="16"/>
  <c r="I9" i="16"/>
  <c r="H9" i="16"/>
  <c r="G9" i="16"/>
  <c r="C9" i="16"/>
  <c r="R8" i="16"/>
  <c r="C8" i="16"/>
  <c r="K7" i="16"/>
  <c r="J7" i="16"/>
  <c r="I7" i="16"/>
  <c r="H7" i="16"/>
  <c r="G7" i="16"/>
  <c r="C7" i="16"/>
  <c r="C6" i="16"/>
  <c r="K5" i="16"/>
  <c r="J5" i="16"/>
  <c r="I5" i="16"/>
  <c r="H5" i="16"/>
  <c r="G5" i="16"/>
  <c r="C5" i="16"/>
  <c r="C4" i="16"/>
  <c r="K3" i="16"/>
  <c r="J3" i="16"/>
  <c r="I3" i="16"/>
  <c r="H3" i="16"/>
  <c r="G3" i="16"/>
  <c r="C3" i="16"/>
  <c r="K2" i="16"/>
  <c r="K8" i="16" s="1"/>
  <c r="J2" i="16"/>
  <c r="J27" i="16" s="1"/>
  <c r="I2" i="16"/>
  <c r="I27" i="16" s="1"/>
  <c r="H2" i="16"/>
  <c r="H27" i="16" s="1"/>
  <c r="G2" i="16"/>
  <c r="G14" i="16" s="1"/>
  <c r="O1" i="16"/>
  <c r="M6" i="15" s="1"/>
  <c r="M1" i="16"/>
  <c r="K6" i="15" s="1"/>
  <c r="T8" i="16" s="1"/>
  <c r="F44" i="15"/>
  <c r="H43" i="15"/>
  <c r="J42" i="15"/>
  <c r="G42" i="15"/>
  <c r="F42" i="15"/>
  <c r="E42" i="15"/>
  <c r="D42" i="15"/>
  <c r="C42" i="15"/>
  <c r="B42" i="15"/>
  <c r="A42" i="15"/>
  <c r="J41" i="15"/>
  <c r="J40" i="15"/>
  <c r="H40" i="15"/>
  <c r="G40" i="15"/>
  <c r="F40" i="15"/>
  <c r="E40" i="15"/>
  <c r="D40" i="15"/>
  <c r="C40" i="15"/>
  <c r="B40" i="15"/>
  <c r="A40" i="15"/>
  <c r="J39" i="15"/>
  <c r="H38" i="15"/>
  <c r="G38" i="15"/>
  <c r="F38" i="15"/>
  <c r="E38" i="15"/>
  <c r="D38" i="15"/>
  <c r="C38" i="15"/>
  <c r="B38" i="15"/>
  <c r="A38" i="15"/>
  <c r="M33" i="15"/>
  <c r="M31" i="15"/>
  <c r="M29" i="15"/>
  <c r="M13" i="15"/>
  <c r="I49" i="15" s="1"/>
  <c r="M11" i="15"/>
  <c r="I48" i="15" s="1"/>
  <c r="P8" i="16" l="1"/>
  <c r="N8" i="16"/>
  <c r="V8" i="16" s="1"/>
  <c r="V10" i="16" s="1"/>
  <c r="M9" i="15" s="1"/>
  <c r="I46" i="15" s="1"/>
  <c r="G19" i="16"/>
  <c r="G21" i="16"/>
  <c r="I23" i="16"/>
  <c r="H30" i="16"/>
  <c r="J32" i="16"/>
  <c r="H21" i="16"/>
  <c r="I19" i="16"/>
  <c r="J19" i="16"/>
  <c r="J21" i="16"/>
  <c r="I28" i="16"/>
  <c r="H33" i="16"/>
  <c r="K19" i="16"/>
  <c r="K21" i="16"/>
  <c r="H24" i="16"/>
  <c r="J28" i="16"/>
  <c r="G31" i="16"/>
  <c r="I33" i="16"/>
  <c r="G22" i="16"/>
  <c r="I24" i="16"/>
  <c r="K28" i="16"/>
  <c r="H31" i="16"/>
  <c r="J33" i="16"/>
  <c r="G4" i="16"/>
  <c r="G8" i="16"/>
  <c r="H4" i="16"/>
  <c r="H6" i="16"/>
  <c r="H8" i="16"/>
  <c r="G11" i="16"/>
  <c r="H18" i="16"/>
  <c r="H20" i="16"/>
  <c r="I22" i="16"/>
  <c r="K24" i="16"/>
  <c r="H29" i="16"/>
  <c r="J31" i="16"/>
  <c r="G34" i="16"/>
  <c r="I4" i="16"/>
  <c r="I6" i="16"/>
  <c r="I8" i="16"/>
  <c r="H11" i="16"/>
  <c r="I18" i="16"/>
  <c r="I20" i="16"/>
  <c r="J22" i="16"/>
  <c r="G27" i="16"/>
  <c r="I29" i="16"/>
  <c r="K31" i="16"/>
  <c r="H34" i="16"/>
  <c r="J4" i="16"/>
  <c r="J6" i="16"/>
  <c r="J8" i="16"/>
  <c r="I11" i="16"/>
  <c r="J18" i="16"/>
  <c r="J20" i="16"/>
  <c r="K22" i="16"/>
  <c r="J29" i="16"/>
  <c r="G32" i="16"/>
  <c r="I34" i="16"/>
  <c r="K4" i="16"/>
  <c r="K6" i="16"/>
  <c r="J11" i="16"/>
  <c r="K18" i="16"/>
  <c r="K20" i="16"/>
  <c r="G23" i="16"/>
  <c r="K29" i="16"/>
  <c r="H32" i="16"/>
  <c r="J34" i="16"/>
  <c r="H19" i="16"/>
  <c r="I21" i="16"/>
  <c r="H28" i="16"/>
  <c r="G6" i="16"/>
  <c r="G18" i="16"/>
  <c r="G20" i="16"/>
  <c r="H22" i="16"/>
  <c r="G29" i="16"/>
  <c r="I31" i="16"/>
  <c r="K33" i="16"/>
  <c r="B3" i="5" l="1"/>
  <c r="B4" i="5"/>
  <c r="B46" i="5" l="1"/>
  <c r="H46" i="5" s="1"/>
  <c r="B45" i="5"/>
  <c r="H45" i="5" s="1"/>
  <c r="H3" i="5" l="1"/>
  <c r="H4" i="5"/>
  <c r="C10" i="5" l="1"/>
  <c r="I10" i="5"/>
  <c r="H14" i="5" s="1"/>
  <c r="J18" i="5" s="1"/>
  <c r="J19" i="5" s="1"/>
  <c r="J20" i="5" s="1"/>
  <c r="B14" i="5"/>
  <c r="D18" i="5" s="1"/>
  <c r="D19" i="5" s="1"/>
  <c r="D20" i="5" s="1"/>
  <c r="B28" i="5"/>
  <c r="H28" i="5"/>
  <c r="B29" i="5"/>
  <c r="D39" i="5" s="1"/>
  <c r="H29" i="5"/>
  <c r="J39" i="5" s="1"/>
  <c r="B33" i="5"/>
  <c r="C39" i="5" s="1"/>
  <c r="D37" i="5" s="1"/>
  <c r="H33" i="5"/>
  <c r="I39" i="5" s="1"/>
  <c r="J37" i="5" s="1"/>
  <c r="C52" i="5"/>
  <c r="I52" i="5"/>
  <c r="B56" i="5"/>
  <c r="H56" i="5"/>
  <c r="J60" i="5" s="1"/>
  <c r="J61" i="5" s="1"/>
  <c r="J62" i="5" s="1"/>
  <c r="D60" i="5"/>
  <c r="D61" i="5" s="1"/>
  <c r="D62" i="5" s="1"/>
  <c r="B70" i="5"/>
  <c r="H70" i="5"/>
  <c r="B71" i="5"/>
  <c r="D81" i="5" s="1"/>
  <c r="H71" i="5"/>
  <c r="J81" i="5" s="1"/>
  <c r="B75" i="5"/>
  <c r="H75" i="5"/>
  <c r="C81" i="5"/>
  <c r="D79" i="5" s="1"/>
  <c r="I81" i="5"/>
  <c r="J79" i="5" s="1"/>
</calcChain>
</file>

<file path=xl/sharedStrings.xml><?xml version="1.0" encoding="utf-8"?>
<sst xmlns="http://schemas.openxmlformats.org/spreadsheetml/2006/main" count="2689" uniqueCount="977">
  <si>
    <t xml:space="preserve"> </t>
  </si>
  <si>
    <t>Pa</t>
  </si>
  <si>
    <t>CAZ Depressurization Limits</t>
  </si>
  <si>
    <t>CAZ Depressurization Limit Table</t>
  </si>
  <si>
    <t>Job #</t>
  </si>
  <si>
    <t>Client's Name</t>
  </si>
  <si>
    <t xml:space="preserve">For best accessibility, use the arrow keys to navigate through this form. </t>
  </si>
  <si>
    <t>If the SIR is 1 or greater, replace the unit</t>
  </si>
  <si>
    <t>Savings to Investment Ratio (SIR)</t>
  </si>
  <si>
    <t>Expected Life Savings</t>
  </si>
  <si>
    <t>Annual Savings</t>
  </si>
  <si>
    <t>Cost of Replacement</t>
  </si>
  <si>
    <t>Annual Usage</t>
  </si>
  <si>
    <t>Hours in a year</t>
  </si>
  <si>
    <t>Utility Costs</t>
  </si>
  <si>
    <t xml:space="preserve">kWh Reading </t>
  </si>
  <si>
    <t>Time metered</t>
  </si>
  <si>
    <t>Replacement</t>
  </si>
  <si>
    <t xml:space="preserve">Existing </t>
  </si>
  <si>
    <t>LIHEAP WAP Replacement Tool for Refrigerator</t>
  </si>
  <si>
    <t>Door Swing</t>
  </si>
  <si>
    <t>Cubic Feet</t>
  </si>
  <si>
    <t>New Refrigerator Information</t>
  </si>
  <si>
    <t>can be removed from the home and the new unit can be installed in the proper location.</t>
  </si>
  <si>
    <t>CAUTION: Verify the dimensions of the existing unit and doorways to ensure that the existing unit</t>
  </si>
  <si>
    <t>Comments:</t>
  </si>
  <si>
    <t>Existing Door Seal Condition:</t>
  </si>
  <si>
    <t>Cubic Feet:</t>
  </si>
  <si>
    <t>Color:</t>
  </si>
  <si>
    <t>Serial Number:</t>
  </si>
  <si>
    <t>Model Number:</t>
  </si>
  <si>
    <t>Manufacturer:</t>
  </si>
  <si>
    <t>Existing Refrigerator Location:</t>
  </si>
  <si>
    <t>List unit to be relinquished prior to replacement</t>
  </si>
  <si>
    <t>Refrigerator Replacement Form</t>
  </si>
  <si>
    <t>http://www.nrel.gov/docs/fy06osti/38238.pdf</t>
  </si>
  <si>
    <t>Age = Age of equipment in years.</t>
  </si>
  <si>
    <t>M = Maintenance Factor</t>
  </si>
  <si>
    <t xml:space="preserve">Base EFF = Typical efficiency of equipment when new (SEER,
EER, or HSPF) </t>
  </si>
  <si>
    <t>EFF = (Base EFF) * (1-M)^age</t>
  </si>
  <si>
    <t>The degraded SEER/EER will be autocalculated using the info input throughout the form.</t>
  </si>
  <si>
    <t>E.</t>
  </si>
  <si>
    <t>Degraded SEER/EER</t>
  </si>
  <si>
    <t>The Maintenance Factor will be automatically determined based on the selections above.</t>
  </si>
  <si>
    <t>D.</t>
  </si>
  <si>
    <t xml:space="preserve">Maintenance Factor </t>
  </si>
  <si>
    <t>Enter the estimated maintenance done on the unit. Choose one of two options.</t>
  </si>
  <si>
    <t>C.</t>
  </si>
  <si>
    <t xml:space="preserve">Equipment Maintenance </t>
  </si>
  <si>
    <t>Verify auto-population with Table 3 to the right.</t>
  </si>
  <si>
    <t>B.</t>
  </si>
  <si>
    <r>
      <t xml:space="preserve">SEER/EER </t>
    </r>
    <r>
      <rPr>
        <i/>
        <sz val="12"/>
        <rFont val="Calibri"/>
        <family val="2"/>
        <scheme val="minor"/>
      </rPr>
      <t xml:space="preserve">(found on the plate) </t>
    </r>
    <r>
      <rPr>
        <b/>
        <i/>
        <sz val="12"/>
        <color rgb="FFFF0000"/>
        <rFont val="Calibri"/>
        <family val="2"/>
        <scheme val="minor"/>
      </rPr>
      <t>(if unknown leave blank)</t>
    </r>
  </si>
  <si>
    <t>Enter the documented Manufactured Year of the existing unit.</t>
  </si>
  <si>
    <t>c.</t>
  </si>
  <si>
    <r>
      <rPr>
        <sz val="12"/>
        <rFont val="Calibri"/>
        <family val="2"/>
        <scheme val="minor"/>
      </rPr>
      <t>Manufactured Year</t>
    </r>
    <r>
      <rPr>
        <sz val="11.5"/>
        <rFont val="Calibri"/>
        <family val="2"/>
        <scheme val="minor"/>
      </rPr>
      <t xml:space="preserve"> </t>
    </r>
    <r>
      <rPr>
        <i/>
        <sz val="10"/>
        <rFont val="Calibri"/>
        <family val="2"/>
        <scheme val="minor"/>
      </rPr>
      <t xml:space="preserve">(found on the plate or </t>
    </r>
    <r>
      <rPr>
        <i/>
        <u/>
        <sz val="10"/>
        <color rgb="FF0000FF"/>
        <rFont val="Calibri"/>
        <family val="2"/>
        <scheme val="minor"/>
      </rPr>
      <t>Building Intelligence Center</t>
    </r>
    <r>
      <rPr>
        <i/>
        <sz val="10"/>
        <rFont val="Calibri"/>
        <family val="2"/>
        <scheme val="minor"/>
      </rPr>
      <t>)</t>
    </r>
  </si>
  <si>
    <t>Select the type furcentral furnace in the unit to be weatherized.</t>
  </si>
  <si>
    <t xml:space="preserve">Cooling Equipment Type </t>
  </si>
  <si>
    <t>Select funding source(s) to be used to weatherize the unit</t>
  </si>
  <si>
    <t>A.</t>
  </si>
  <si>
    <t>Funding Source</t>
  </si>
  <si>
    <t>Source: 
http://www.nrel.gov/docs/fy06osti/38238.pdf</t>
  </si>
  <si>
    <t>Enter this information if it can be found on the information plate.</t>
  </si>
  <si>
    <t>Degradation of Central Air Conditioning Systems</t>
  </si>
  <si>
    <t>Electric space heater</t>
  </si>
  <si>
    <t>Electric-resistance baseboard heating</t>
  </si>
  <si>
    <t>Direct evaporative cooling</t>
  </si>
  <si>
    <t>Electric-resistance furnace or boiler, unconditioned space</t>
  </si>
  <si>
    <t>Room electric heat pump, louvered sides, single-speed compressor, PSC fan motor, ≥20,000 Btu/hr</t>
  </si>
  <si>
    <t>Electric-resistance furnace or boiler, conditioned space</t>
  </si>
  <si>
    <t>Room electric heat pump, louvered sides, single-speed compressor, PSC fan motor, &lt; 20,000 Btu/hr</t>
  </si>
  <si>
    <t>Oil steam boiler</t>
  </si>
  <si>
    <t>Base AFUE = Typical efficiency of Pre-Retrofit equipment when new</t>
  </si>
  <si>
    <t>Room air conditioner, louvered sides, cooling only, single-speed compressor, PSC fan motor, (before 1981)</t>
  </si>
  <si>
    <t>Oil hot water boiler, forced-draft combustion</t>
  </si>
  <si>
    <t xml:space="preserve">AFUE = (Base AFUE) * (1-M)^age </t>
  </si>
  <si>
    <t>Room air conditioner, louvered sides, cooling only, single-speed compressor, PSC fan motor, (1981-1991)</t>
  </si>
  <si>
    <t>Oil furnace, conventional burner, no vent dampers, in conditioned space</t>
  </si>
  <si>
    <t>The degraded AFUE will be autocalculated using the info input throughout the form.</t>
  </si>
  <si>
    <t>I.</t>
  </si>
  <si>
    <t>Degraded AFUE/Efficiency</t>
  </si>
  <si>
    <t>Room air conditioner, louvered sides, cooling only, single-speed compressor, PSC fan motor,</t>
  </si>
  <si>
    <t>Oil furnace, flame-retention burner, vent dampers, in conditioned space</t>
  </si>
  <si>
    <t>H.</t>
  </si>
  <si>
    <t>Maintenance Factor</t>
  </si>
  <si>
    <t>Gas space heater, gravity type</t>
  </si>
  <si>
    <t>G.</t>
  </si>
  <si>
    <t>Packaged heat pump, singlespeed reciprocating compressor, PSC air-handler motor</t>
  </si>
  <si>
    <t>Gas space heater, fan type</t>
  </si>
  <si>
    <t>Automated selection based on DOE guidelines</t>
  </si>
  <si>
    <t>F.</t>
  </si>
  <si>
    <r>
      <t xml:space="preserve">Heat Pump (Base HSPF) </t>
    </r>
    <r>
      <rPr>
        <b/>
        <i/>
        <sz val="12"/>
        <color rgb="FFFF0000"/>
        <rFont val="Calibri"/>
        <family val="2"/>
        <scheme val="minor"/>
      </rPr>
      <t>(If unknown leave blank)</t>
    </r>
  </si>
  <si>
    <t>Packaged central air conditioner, single-speed reciprocating compressor, PSC air-handler motor</t>
  </si>
  <si>
    <t>Gas boiler / tankless coil combo system</t>
  </si>
  <si>
    <t>Electric Resistance Furnace (Base Efficiency)</t>
  </si>
  <si>
    <t>Split heat pump, single-speed reciprocating compressor, PSC air-handler motor (before 1981)</t>
  </si>
  <si>
    <t>Gas hot water / fan-coil combo system</t>
  </si>
  <si>
    <t>Enter the AFUE of the existing furnace from combustion analyzer efficiency reading.</t>
  </si>
  <si>
    <r>
      <t xml:space="preserve">Gas Unit </t>
    </r>
    <r>
      <rPr>
        <b/>
        <i/>
        <sz val="10"/>
        <color rgb="FFFF0000"/>
        <rFont val="Calibri"/>
        <family val="2"/>
        <scheme val="minor"/>
      </rPr>
      <t>(required from combustion analyzer efficiency reading)</t>
    </r>
  </si>
  <si>
    <t>Split heat pump, single-speed reciprocating compressor, PSC air-handler motor (1981-1991)</t>
  </si>
  <si>
    <t>Condensing gas boiler</t>
  </si>
  <si>
    <t>AFUE/Efficiency</t>
  </si>
  <si>
    <t>Split heat pump, single-speed reciprocating compressor, PSC air-handler motor (after 1991)</t>
  </si>
  <si>
    <t>Gas steam boiler</t>
  </si>
  <si>
    <r>
      <t>Manufactured Year</t>
    </r>
    <r>
      <rPr>
        <sz val="10"/>
        <rFont val="Calibri"/>
        <family val="2"/>
      </rPr>
      <t xml:space="preserve"> (found on name plate in the serial number)</t>
    </r>
  </si>
  <si>
    <t>Split  heat  pump,  single-speed  scroll  compressor,  ECM air handler motor, TXV valve</t>
  </si>
  <si>
    <t>Gas hot water boiler, natural-draft combustion, standing pilot light</t>
  </si>
  <si>
    <t xml:space="preserve">Furnace Type </t>
  </si>
  <si>
    <t>Split  central  air  conditioner,  single
-speed  reciprocating compressor,  PSC  air-handler  motor,  cased  coil  (before 
1981)</t>
  </si>
  <si>
    <t>Gas furnace, natural-draft combustion, standing pilot light, no vent damper, in unconditioned space</t>
  </si>
  <si>
    <t>Split  central  air  conditioner,  single
-speed  reciprocating compressor,  PSC  air-handler  motor,  cased  coil  (1981
-1991)</t>
  </si>
  <si>
    <t>Gas furnace, natural-draft combustion, standing pilot light, in conditioned space</t>
  </si>
  <si>
    <t>Degradation of Heating Systems</t>
  </si>
  <si>
    <t>Split  central  air  conditioner,  single
- speed  reciprocating compressor,  PSC  air-handler  motor,  cased  coil  (after 
1991)</t>
  </si>
  <si>
    <t>Gas furnace, natural-draft combustion, vent damper, electronic ignition, in conditioned space</t>
  </si>
  <si>
    <t>Unconditioned space</t>
  </si>
  <si>
    <t>Split    central    air    conditioner,    single - speed    scroll compressor, ECM air handler motor, cased coil</t>
  </si>
  <si>
    <t>Gas furnace, direct-vent or forceddraft combustion, electronic ignition, in conditioned space</t>
  </si>
  <si>
    <t>Conditioned space</t>
  </si>
  <si>
    <t>Pre-1980</t>
  </si>
  <si>
    <t>Split  central  air  conditioner,  two - speed  reciprocating compressor,   electronically   commutated   air   handler motor  (ECM),  thermostatic  expansion  valve  (TXV),  fan 
coil</t>
  </si>
  <si>
    <t>Condensing gas furnace</t>
  </si>
  <si>
    <t>Enter the current calendar year at the time of intial assessment.</t>
  </si>
  <si>
    <t>Current Calendar Year</t>
  </si>
  <si>
    <t>Client Name</t>
  </si>
  <si>
    <t>Typical SEER</t>
  </si>
  <si>
    <t>Year of System</t>
  </si>
  <si>
    <t>Base HSPF</t>
  </si>
  <si>
    <t>Base EER</t>
  </si>
  <si>
    <t>Base SEER</t>
  </si>
  <si>
    <t>Type of Air Conditioning or Heat-Pump Equipment</t>
  </si>
  <si>
    <t>Base AFUE</t>
  </si>
  <si>
    <t>Type of Heating Equipment</t>
  </si>
  <si>
    <t>Table 3</t>
  </si>
  <si>
    <t>Table 2</t>
  </si>
  <si>
    <t>Table 1</t>
  </si>
  <si>
    <t>Degradation Calculator Instructions</t>
  </si>
  <si>
    <t>Central Heating &amp; Cooling Degradation Calculator</t>
  </si>
  <si>
    <t>2015 IRC R806.2</t>
  </si>
  <si>
    <t>Vent Free Net Area</t>
  </si>
  <si>
    <t>Air Restriction Factor</t>
  </si>
  <si>
    <t>Existing Vent Mesh</t>
  </si>
  <si>
    <t>Total Vent Sq Ft</t>
  </si>
  <si>
    <t>Quantity</t>
  </si>
  <si>
    <t>Width In</t>
  </si>
  <si>
    <t>Length In</t>
  </si>
  <si>
    <t>Input the size of the venting the Subrecipient is planning to add to ensure proper ventilation</t>
  </si>
  <si>
    <t>No</t>
  </si>
  <si>
    <t>Approx Ventable Attic Square Footage</t>
  </si>
  <si>
    <t>Approx Home Square Footage</t>
  </si>
  <si>
    <t>If the EER increase is 25% or more, replace the unit</t>
  </si>
  <si>
    <t>% EER increase using plate</t>
  </si>
  <si>
    <t>If the % decrease is 25% or more, replace the unit</t>
  </si>
  <si>
    <t>% decrease using amps</t>
  </si>
  <si>
    <t>Volts (110 or 220)</t>
  </si>
  <si>
    <t>Amps (actual metering)</t>
  </si>
  <si>
    <t>BTUs</t>
  </si>
  <si>
    <t>Degraded EER</t>
  </si>
  <si>
    <t>Equipment Maintenance</t>
  </si>
  <si>
    <r>
      <t>EER</t>
    </r>
    <r>
      <rPr>
        <b/>
        <sz val="10"/>
        <rFont val="Calibri"/>
        <family val="2"/>
      </rPr>
      <t xml:space="preserve"> (found on the plate)</t>
    </r>
  </si>
  <si>
    <r>
      <t>Manufactured Year</t>
    </r>
    <r>
      <rPr>
        <b/>
        <sz val="10"/>
        <rFont val="Calibri"/>
        <family val="2"/>
      </rPr>
      <t xml:space="preserve"> (found on the plate)</t>
    </r>
  </si>
  <si>
    <t>Option 2</t>
  </si>
  <si>
    <t>Option 1</t>
  </si>
  <si>
    <t>Which RAC are you evaluating?</t>
  </si>
  <si>
    <t>LIHEAP WAP Replacement Tool for Window AC</t>
  </si>
  <si>
    <t>Chart is based normal insulation and 2 person occupancy</t>
  </si>
  <si>
    <t>Table is provided by Friedrich Air Conditioning</t>
  </si>
  <si>
    <t>1400-1500</t>
  </si>
  <si>
    <t>1200-1400</t>
  </si>
  <si>
    <t>1000-1200</t>
  </si>
  <si>
    <t>700-1000</t>
  </si>
  <si>
    <t>Cooling Capacity (BTUs)</t>
  </si>
  <si>
    <t>Area to be Cooled (sq ft)</t>
  </si>
  <si>
    <t>These units are 220 volts</t>
  </si>
  <si>
    <t>550-700</t>
  </si>
  <si>
    <t>450-550</t>
  </si>
  <si>
    <t>400-450</t>
  </si>
  <si>
    <t>350-400</t>
  </si>
  <si>
    <t>300-350</t>
  </si>
  <si>
    <t>250-300</t>
  </si>
  <si>
    <t>150-250</t>
  </si>
  <si>
    <t>100-150</t>
  </si>
  <si>
    <t>These units are 110 volts</t>
  </si>
  <si>
    <t xml:space="preserve">        approval is not received, costs are disallowed.</t>
  </si>
  <si>
    <t xml:space="preserve">        repaired may be replaced.</t>
  </si>
  <si>
    <t xml:space="preserve">         window unit replacement with a mini split system.</t>
  </si>
  <si>
    <t xml:space="preserve">        maintenance factor/condition, and BTU size.</t>
  </si>
  <si>
    <t xml:space="preserve">       specifications.</t>
  </si>
  <si>
    <t>Secondary Measures</t>
  </si>
  <si>
    <t>LIHEAP PRIORITY LIST</t>
  </si>
  <si>
    <t xml:space="preserve">       criteria is met:</t>
  </si>
  <si>
    <t xml:space="preserve">       furnace does not meet the degraded AFUE will be allowed if the following </t>
  </si>
  <si>
    <t xml:space="preserve">       file as part of the assessment;</t>
  </si>
  <si>
    <t xml:space="preserve">       of degraded cooling unit SEER and age of heating unit should be in the client </t>
  </si>
  <si>
    <t xml:space="preserve">       may be replaced with a complete central heat pump system. Documentation </t>
  </si>
  <si>
    <t xml:space="preserve">v.    Resistance central heating units, if the cooling side meets replacement criteria, </t>
  </si>
  <si>
    <t xml:space="preserve">       should be in the client file as part of the assessment;</t>
  </si>
  <si>
    <t xml:space="preserve">       unit, not less than 90% AFUE. Documentation of the downgraded formula </t>
  </si>
  <si>
    <t xml:space="preserve">       downgraded AFUE of 65% or less should be replaced with a high efficiency </t>
  </si>
  <si>
    <t xml:space="preserve">iv.   Central heating units with an Annual Fuel Utilization Efficiency (AFUE) or </t>
  </si>
  <si>
    <t xml:space="preserve">       of the assessment;</t>
  </si>
  <si>
    <t xml:space="preserve">       Documentation of the downgraded formula should be in the client file as part </t>
  </si>
  <si>
    <t xml:space="preserve">       below for component only replacement).</t>
  </si>
  <si>
    <t>7.       Refrigerator</t>
  </si>
  <si>
    <t>See Assessment for justification and work order for items and locations</t>
  </si>
  <si>
    <t>i.     If adequately insulated, document and proceed to next measure.</t>
  </si>
  <si>
    <t>4.   Attic Insulation</t>
  </si>
  <si>
    <t>2.   Air Infiltration</t>
  </si>
  <si>
    <t xml:space="preserve">        screens/Solar screens to help prevent exposure to the Zika Virus.</t>
  </si>
  <si>
    <t xml:space="preserve">a.     Households that have a pregnant woman - Window </t>
  </si>
  <si>
    <t>1.   Health &amp; Safety Items</t>
  </si>
  <si>
    <t>Major Measures</t>
  </si>
  <si>
    <t>Instructions for Priority List:</t>
  </si>
  <si>
    <t>For Single-Family, Mobile Homes, and Small Multi-Family Buildings</t>
  </si>
  <si>
    <t>Name:</t>
  </si>
  <si>
    <t>Job #:</t>
  </si>
  <si>
    <t>Subrecipient Name:</t>
  </si>
  <si>
    <t>Client Info</t>
  </si>
  <si>
    <t>Job Number:</t>
  </si>
  <si>
    <t>Texas Department of Housing &amp; Community Affairs</t>
  </si>
  <si>
    <t>1. Client</t>
  </si>
  <si>
    <t>2. Sq. Ft of Unit</t>
  </si>
  <si>
    <t>3. Ceiling Height</t>
  </si>
  <si>
    <t>4. Total Volume</t>
  </si>
  <si>
    <t>5. ACH</t>
  </si>
  <si>
    <t>Readings from Initial Assessment</t>
  </si>
  <si>
    <t>TARGET</t>
  </si>
  <si>
    <t>6.  Initial BD CFM Reading</t>
  </si>
  <si>
    <t>@</t>
  </si>
  <si>
    <t>B/D Ring #</t>
  </si>
  <si>
    <t>7.  Initial Total Duct Leakage</t>
  </si>
  <si>
    <t>cfm</t>
  </si>
  <si>
    <t>D/B Ring #</t>
  </si>
  <si>
    <t>8.  Initial WRTO Duct Leakage</t>
  </si>
  <si>
    <t>9. Duct Operating Pressures BEFORE duct sealing</t>
  </si>
  <si>
    <t>Supply:</t>
  </si>
  <si>
    <t>Return:</t>
  </si>
  <si>
    <t>Subs should always work to air seal/duct seal as far below target as possible, while still remaining within scope of program.</t>
  </si>
  <si>
    <t>10. Pressure Pan Readings (Pa) per Register @ Assessment</t>
  </si>
  <si>
    <t>11. ASHRAE Readings @ Assessment</t>
  </si>
  <si>
    <t>Return</t>
  </si>
  <si>
    <t>Reg 1</t>
  </si>
  <si>
    <t>Reg 2</t>
  </si>
  <si>
    <t>Reg 3</t>
  </si>
  <si>
    <t>Reg 4</t>
  </si>
  <si>
    <t>Reg 5</t>
  </si>
  <si>
    <t>Reg 6</t>
  </si>
  <si>
    <t>Reg 7</t>
  </si>
  <si>
    <t>CFM</t>
  </si>
  <si>
    <t>Term Out</t>
  </si>
  <si>
    <t>Open Window?</t>
  </si>
  <si>
    <t>Kitchen</t>
  </si>
  <si>
    <t>Reg 8</t>
  </si>
  <si>
    <t>Reg 9</t>
  </si>
  <si>
    <t>Reg 10</t>
  </si>
  <si>
    <t>Reg 11</t>
  </si>
  <si>
    <t>Reg 12</t>
  </si>
  <si>
    <t>Reg 13</t>
  </si>
  <si>
    <t>Reg 14</t>
  </si>
  <si>
    <t>Reg15</t>
  </si>
  <si>
    <t>Bath1</t>
  </si>
  <si>
    <t>Bath2</t>
  </si>
  <si>
    <t>Reg 16</t>
  </si>
  <si>
    <t>Reg 17</t>
  </si>
  <si>
    <t>Reg 18</t>
  </si>
  <si>
    <t>Reg 19</t>
  </si>
  <si>
    <t>Reg 20</t>
  </si>
  <si>
    <t>Reg 21</t>
  </si>
  <si>
    <t>Reg 22</t>
  </si>
  <si>
    <t>TOTAL</t>
  </si>
  <si>
    <t>Utility</t>
  </si>
  <si>
    <t># of bedrooms +1</t>
  </si>
  <si>
    <t># of occupants</t>
  </si>
  <si>
    <t>ASHRAE 62.2 Dwelling Height</t>
  </si>
  <si>
    <t>Readings from Final Inspection</t>
  </si>
  <si>
    <t xml:space="preserve"> Reduced</t>
  </si>
  <si>
    <t>12. Final BD CFM Reading</t>
  </si>
  <si>
    <t>13. Final Total Duct Leakage</t>
  </si>
  <si>
    <t>14. Final WRTO Duct Leakage</t>
  </si>
  <si>
    <t>15. Duct Operating Pressures AFTER duct sealing</t>
  </si>
  <si>
    <t>16. Pressure Pan Readings (Pa) per Register @ Final</t>
  </si>
  <si>
    <t>17. ASHRAE Readings @ Final</t>
  </si>
  <si>
    <t>ASHRAE</t>
  </si>
  <si>
    <t>Pressure Pan Reduction Achieved:</t>
  </si>
  <si>
    <t>18. Did Sub meet Blower Door Target CFM?</t>
  </si>
  <si>
    <t>If NOT Met, have the weatherization crew do more effective air sealing work and/or document why unable to achieve targets.</t>
  </si>
  <si>
    <t>19. Did Sub meet Total Duct System Leakage Target CFM?</t>
  </si>
  <si>
    <t>20. Did Sub meet WRTO Duct System Leakage Target CFM?</t>
  </si>
  <si>
    <t>If NOT Met, have the weatherization crew do more effective duct sealing work and/or document why unable to achieve targets.</t>
  </si>
  <si>
    <t>21. Did Subrecipient maximize air and duct sealing measures to get final readings as low as possible within</t>
  </si>
  <si>
    <t>allowable limits?</t>
  </si>
  <si>
    <t>I certify that all the above referenced information is true and accurate.</t>
  </si>
  <si>
    <t>Subrecipient Representative</t>
  </si>
  <si>
    <t>Date</t>
  </si>
  <si>
    <t>Select Appropriate Maintenance Level</t>
  </si>
  <si>
    <t>Select Equipment Maintenance Factor</t>
  </si>
  <si>
    <t xml:space="preserve">Heater Code </t>
  </si>
  <si>
    <t xml:space="preserve">Client Name: </t>
  </si>
  <si>
    <t>Old Formula</t>
  </si>
  <si>
    <t>OAS</t>
  </si>
  <si>
    <t>Volume</t>
  </si>
  <si>
    <t>Blower Door Calculations</t>
  </si>
  <si>
    <t>ACH</t>
  </si>
  <si>
    <t>MRV</t>
  </si>
  <si>
    <t>R.T.</t>
  </si>
  <si>
    <t>BTL</t>
  </si>
  <si>
    <t>Target</t>
  </si>
  <si>
    <t>New Formula</t>
  </si>
  <si>
    <t>Using the initial BD reading, select appropriate ACH number. These are the MAXIMUM allowable ACH options. Subrecipients are encouraged to choose lower ACH.</t>
  </si>
  <si>
    <t>0-1999 = 9ACH</t>
  </si>
  <si>
    <t>2000-2999 = 10ACH</t>
  </si>
  <si>
    <t>3000-3999 = 11ACH</t>
  </si>
  <si>
    <t>Initial BD</t>
  </si>
  <si>
    <t>4000-4999 = 12ACH</t>
  </si>
  <si>
    <t>5000+ = 13ACH</t>
  </si>
  <si>
    <t>Date:</t>
  </si>
  <si>
    <t>Assessor Signature:</t>
  </si>
  <si>
    <r>
      <t xml:space="preserve"> </t>
    </r>
    <r>
      <rPr>
        <sz val="16"/>
        <color theme="1"/>
        <rFont val="Calibri"/>
        <family val="2"/>
        <scheme val="minor"/>
      </rPr>
      <t>Appliance 4:</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</si>
  <si>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</si>
  <si>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</si>
  <si>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</si>
  <si>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Draft Pass?</t>
  </si>
  <si>
    <t>Calc. Range(Pa)</t>
  </si>
  <si>
    <t>Pressure(Pa)</t>
  </si>
  <si>
    <t>Repeat test for any other natural draft appliances in the CAZ.</t>
  </si>
  <si>
    <t>seconds</t>
  </si>
  <si>
    <t>Appliance 4:</t>
  </si>
  <si>
    <t>Appliance 3:</t>
  </si>
  <si>
    <t>Appliance 2:</t>
  </si>
  <si>
    <t>Appliance 1:</t>
  </si>
  <si>
    <t>Spillage Pass?</t>
  </si>
  <si>
    <t>Time</t>
  </si>
  <si>
    <t>Under Natural/Normal conditions does appliance develop a good draft within 60 seconds?</t>
  </si>
  <si>
    <t xml:space="preserve">·        Perform the necessary measures to isolate the CAZ zone </t>
  </si>
  <si>
    <t>NATURAL/NORMAL CONDITIONS SPILLAGE / DRAFT TEST</t>
  </si>
  <si>
    <t xml:space="preserve">Cook stove notes- </t>
  </si>
  <si>
    <t>LR</t>
  </si>
  <si>
    <t>LF</t>
  </si>
  <si>
    <t>RR</t>
  </si>
  <si>
    <t xml:space="preserve">RF </t>
  </si>
  <si>
    <t>Oven (ppm CO as measured)</t>
  </si>
  <si>
    <t>Gas cook stove?</t>
  </si>
  <si>
    <t>Below 35 PPM?</t>
  </si>
  <si>
    <t>% EFF.</t>
  </si>
  <si>
    <t>PPM</t>
  </si>
  <si>
    <t>Ambient C0</t>
  </si>
  <si>
    <t>ppm CO Air Free</t>
  </si>
  <si>
    <t xml:space="preserve">Is the water heater below 120® F?  </t>
  </si>
  <si>
    <t>Calculated Temp. Pass or Fail?</t>
  </si>
  <si>
    <t>Furnace Heat Rise Range</t>
  </si>
  <si>
    <t>Supply Temp</t>
  </si>
  <si>
    <t>Return Temp</t>
  </si>
  <si>
    <t>Furnace Heat Rise Test</t>
  </si>
  <si>
    <t>Carbon Monoxide/EFF. Test (Max ppm Air Free is 400 ppm Furnaces &amp; 200 ppm water heaters or room heaters unless within manufacturer specs.)</t>
  </si>
  <si>
    <t>·        Document readings below</t>
  </si>
  <si>
    <r>
      <t xml:space="preserve">NOTE: </t>
    </r>
    <r>
      <rPr>
        <u/>
        <sz val="16"/>
        <color rgb="FFC00000"/>
        <rFont val="Calibri"/>
        <family val="2"/>
        <scheme val="minor"/>
      </rPr>
      <t>Check personal CO monitor and stop testing if ambient CO is over 35 PPM</t>
    </r>
    <r>
      <rPr>
        <sz val="16"/>
        <color rgb="FFC00000"/>
        <rFont val="Calibri"/>
        <family val="2"/>
        <scheme val="minor"/>
      </rPr>
      <t xml:space="preserve"> </t>
    </r>
  </si>
  <si>
    <r>
      <t xml:space="preserve">  </t>
    </r>
    <r>
      <rPr>
        <sz val="16"/>
        <color theme="1"/>
        <rFont val="Calibri"/>
        <family val="2"/>
        <scheme val="minor"/>
      </rPr>
      <t xml:space="preserve">Appliance 4 </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</si>
  <si>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</si>
  <si>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</si>
  <si>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</si>
  <si>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Step #3-Document result and compare to calculated range.</t>
  </si>
  <si>
    <t>Step #2-Measure vent pressure WRT the CAZ on channel B.  Set time Average to “long” and record pressure.</t>
  </si>
  <si>
    <t xml:space="preserve">Step #1-Verify manometer/hose set up, static probe is facing appliance, &amp; ensure acceptable calculated draft pressure is input from the calculation listed in the preparation step from above </t>
  </si>
  <si>
    <r>
      <t xml:space="preserve">Note:  </t>
    </r>
    <r>
      <rPr>
        <u/>
        <sz val="16"/>
        <color rgb="FFC00000"/>
        <rFont val="Calibri"/>
        <family val="2"/>
        <scheme val="minor"/>
      </rPr>
      <t>Check personal CO monitor and stop testing if ambient CO is over 35 PPM</t>
    </r>
  </si>
  <si>
    <r>
      <t xml:space="preserve">        </t>
    </r>
    <r>
      <rPr>
        <sz val="16"/>
        <color theme="1"/>
        <rFont val="Calibri"/>
        <family val="2"/>
        <scheme val="minor"/>
      </rPr>
      <t>Appliance 4:</t>
    </r>
  </si>
  <si>
    <r>
      <t xml:space="preserve">        </t>
    </r>
    <r>
      <rPr>
        <sz val="16"/>
        <color theme="1"/>
        <rFont val="Calibri"/>
        <family val="2"/>
        <scheme val="minor"/>
      </rPr>
      <t>Appliance 3:</t>
    </r>
  </si>
  <si>
    <r>
      <t xml:space="preserve">        </t>
    </r>
    <r>
      <rPr>
        <sz val="16"/>
        <color theme="1"/>
        <rFont val="Calibri"/>
        <family val="2"/>
        <scheme val="minor"/>
      </rPr>
      <t>Appliance 2:</t>
    </r>
  </si>
  <si>
    <r>
      <t xml:space="preserve">        </t>
    </r>
    <r>
      <rPr>
        <sz val="16"/>
        <color theme="1"/>
        <rFont val="Calibri"/>
        <family val="2"/>
        <scheme val="minor"/>
      </rPr>
      <t>Appliance 1:</t>
    </r>
  </si>
  <si>
    <t>“WORST CASE” CONDITIONS SPILLAGE / DRAFT TEST</t>
  </si>
  <si>
    <t xml:space="preserve">Setup manometer and pressure hoses to measure flue draft pressure (see illustrations below if needed) </t>
  </si>
  <si>
    <t>Step #3-Setup manometer and hose configuration</t>
  </si>
  <si>
    <t>Step #2-Drill hole in flue piping for draft testing</t>
  </si>
  <si>
    <t>·        Document flue pressure in the calculated range portion of the draft test below</t>
  </si>
  <si>
    <t>·        Calculated Flue Pressure</t>
  </si>
  <si>
    <t>°F</t>
  </si>
  <si>
    <t>·        Outside Temperature</t>
  </si>
  <si>
    <t>EXAMPLE: (33°F ÷ 40 = .825) – 2.75 = -1.93 or -2 PA draft pressure</t>
  </si>
  <si>
    <t>Minimum acceptable draft pressure</t>
  </si>
  <si>
    <t>Outdoor temperature</t>
  </si>
  <si>
    <t>Step #1-Calculate acceptable draft pressure &amp; record</t>
  </si>
  <si>
    <t>-50 Pa</t>
  </si>
  <si>
    <t>Exhaust chimney-top draft inducer (fan at chimney top); High static pressure flame retention head oil burner; Sealed combustion appliances</t>
  </si>
  <si>
    <t>-15 Pa</t>
  </si>
  <si>
    <t>Mechanically Assisted/Induced draft boiler or furnace alone, or fan assisted water heater alone</t>
  </si>
  <si>
    <t>-5 Pa</t>
  </si>
  <si>
    <t>Mechanically Assisted/Induced draft boiler or furnace commonly vented with water heater</t>
  </si>
  <si>
    <t>Individual natural draft boiler or furnace or water heater</t>
  </si>
  <si>
    <t>Natural draft boiler or furnace with vent damper commonly vented with water heater</t>
  </si>
  <si>
    <t>-3 Pa</t>
  </si>
  <si>
    <t>Natural draft boiler or furnace commonly vented with water heater</t>
  </si>
  <si>
    <t>-2 Pa</t>
  </si>
  <si>
    <t>Orphaned natural draft water heater (including outside chimneys)</t>
  </si>
  <si>
    <t>APPLIANCE TYPES</t>
  </si>
  <si>
    <t>Open door, if present, between CAZ and Main Body of house.  Record Pa reading.</t>
  </si>
  <si>
    <t>Appliance Code (Example - HTR1, WH1, HTR2, etc.)</t>
  </si>
  <si>
    <t>·        Record readings in the box below for each scenario (door open, door closed)</t>
  </si>
  <si>
    <t>·        If the house has a fireplace that the client uses, turn on the blower door to 300 CFM with ring B to simulate.</t>
  </si>
  <si>
    <t>·        If the manometer is positive leave door closed, if negative open door.  “if it blows, close door, if not, leave open”</t>
  </si>
  <si>
    <t>(Note-use separate manometer to perform this test with manometer set to pressure/pressure)</t>
  </si>
  <si>
    <t xml:space="preserve">·        Turn on all exhaust fans - bath fans, kitchen fans, dryers - (do not turn on whole-house “attic” fans). </t>
  </si>
  <si>
    <t>Step #3-Find worst case scenario, document manometer results, and determine pass/fail using table below.</t>
  </si>
  <si>
    <t>·        Take baseline pressure using Manometer Baseline function (Baseline at least 30 to 60 seconds press enter).</t>
  </si>
  <si>
    <t xml:space="preserve">·        Setup manometer and pressure hoses to measure CAZ (WRT) outdoors (see illustrations below if needed) </t>
  </si>
  <si>
    <t>Step #2-Set up manometer and hose configuration</t>
  </si>
  <si>
    <t xml:space="preserve"> NOTE:  IF BLOWER DOOR IS SET UP, BE SURE FAN IS COVERED</t>
  </si>
  <si>
    <t>REMOVE FURNACE FILTER (re-install filter after test or replace it with new one as needed.)</t>
  </si>
  <si>
    <t xml:space="preserve"> OPEN ALL INTERIOR DOORS</t>
  </si>
  <si>
    <t xml:space="preserve"> CLOSE ALL EXTERIOR DOORS AND WINDOWS</t>
  </si>
  <si>
    <t xml:space="preserve"> TURN OFF AIR HANDLERS, EXHAUST FANS, CEILING FANS, W/U’s</t>
  </si>
  <si>
    <t xml:space="preserve"> TURN OFF OR SET TO PILOT ALL COMBUSTION APPLIANCES</t>
  </si>
  <si>
    <t>Step #1-Set House to ”Natural Conditions” Note-Same process used as getting ready to run BD</t>
  </si>
  <si>
    <t>Address:</t>
  </si>
  <si>
    <t>Client Name:</t>
  </si>
  <si>
    <t>CAZ Testing</t>
  </si>
  <si>
    <t>CHECK DRYER VENT AND LINT FILTER</t>
  </si>
  <si>
    <t>CLOSE ALL OPERABLE VENTS AND DAMPERS</t>
  </si>
  <si>
    <t>The home structure is wood-framed.</t>
  </si>
  <si>
    <t>Sq. Footage</t>
  </si>
  <si>
    <t xml:space="preserve">Center </t>
  </si>
  <si>
    <t>HWH Temp</t>
  </si>
  <si>
    <t>The home was manufactured before 2010.</t>
  </si>
  <si>
    <t>The home has an accessible unconditioned subspace.</t>
  </si>
  <si>
    <t>Incidental Repair cost paid for with DOE funds will be less than $500.</t>
  </si>
  <si>
    <t>Type:</t>
  </si>
  <si>
    <t>Type</t>
  </si>
  <si>
    <t>WAP Agencies</t>
  </si>
  <si>
    <t>Counties</t>
  </si>
  <si>
    <t>Alamo Area of Council of Governments</t>
  </si>
  <si>
    <t>Atascosa</t>
  </si>
  <si>
    <t>Baker Ripley</t>
  </si>
  <si>
    <t>Bandera</t>
  </si>
  <si>
    <t xml:space="preserve">Brazos Community Action Program Agency, Inc. </t>
  </si>
  <si>
    <t>Bexar</t>
  </si>
  <si>
    <t xml:space="preserve">City of Ft. Worth </t>
  </si>
  <si>
    <t>Comal</t>
  </si>
  <si>
    <t>Combined Community Action, Inc.</t>
  </si>
  <si>
    <t>Frio</t>
  </si>
  <si>
    <t>Community Action Committee of Victoria, Texas</t>
  </si>
  <si>
    <t>Gillespie</t>
  </si>
  <si>
    <t xml:space="preserve">Community Action Corporation of South Texas, Inc. </t>
  </si>
  <si>
    <t>Guadalupe</t>
  </si>
  <si>
    <t xml:space="preserve">Community Council of South Central Texas, Inc. </t>
  </si>
  <si>
    <t>Karnes</t>
  </si>
  <si>
    <t>Concho Valley Community Action Agency</t>
  </si>
  <si>
    <t>Kendall</t>
  </si>
  <si>
    <t>Dallas County Department of Health and Human Services</t>
  </si>
  <si>
    <t>Kerr</t>
  </si>
  <si>
    <t>Economic Opportunities Advancement Corporation of PR XI</t>
  </si>
  <si>
    <t>Medina</t>
  </si>
  <si>
    <t xml:space="preserve">El Paso Community Action Program, Project Bravo, Inc. </t>
  </si>
  <si>
    <t>Wilson</t>
  </si>
  <si>
    <t>Greater East Texas Community Action Program</t>
  </si>
  <si>
    <t>Harris</t>
  </si>
  <si>
    <t xml:space="preserve">Hill Country Community Action Association, Inc. </t>
  </si>
  <si>
    <t>Brazos</t>
  </si>
  <si>
    <t xml:space="preserve">Nueces County Community Action Agency </t>
  </si>
  <si>
    <t>Burleson</t>
  </si>
  <si>
    <t xml:space="preserve">Panhandle Community Services </t>
  </si>
  <si>
    <t>Grimes</t>
  </si>
  <si>
    <t>Rolling Plains Management Corporation</t>
  </si>
  <si>
    <t>Leon</t>
  </si>
  <si>
    <t xml:space="preserve">South Plains Community Action Association, Inc. </t>
  </si>
  <si>
    <t>Madison</t>
  </si>
  <si>
    <t>Texoma Council of Governments</t>
  </si>
  <si>
    <t>Robertson</t>
  </si>
  <si>
    <t>Travis County</t>
  </si>
  <si>
    <t>Walker</t>
  </si>
  <si>
    <t xml:space="preserve">West Texas Opportunities, Inc. </t>
  </si>
  <si>
    <t>Waller</t>
  </si>
  <si>
    <t>Washington</t>
  </si>
  <si>
    <t>Tarrant</t>
  </si>
  <si>
    <t>Austin</t>
  </si>
  <si>
    <t>Bastrop</t>
  </si>
  <si>
    <t>Blanco</t>
  </si>
  <si>
    <t>Caldwell</t>
  </si>
  <si>
    <t>Colorado</t>
  </si>
  <si>
    <t>Fayette</t>
  </si>
  <si>
    <t>Fort Bend</t>
  </si>
  <si>
    <t>Hays</t>
  </si>
  <si>
    <t>Lee</t>
  </si>
  <si>
    <t>Brooks</t>
  </si>
  <si>
    <t>Cameron</t>
  </si>
  <si>
    <t>Duval</t>
  </si>
  <si>
    <t>Hidalgo</t>
  </si>
  <si>
    <t>Jim Hogg</t>
  </si>
  <si>
    <t>Jim Wells</t>
  </si>
  <si>
    <t>Kenedy</t>
  </si>
  <si>
    <t>Kleberg</t>
  </si>
  <si>
    <t>San Patricio</t>
  </si>
  <si>
    <t>Starr</t>
  </si>
  <si>
    <t>Webb</t>
  </si>
  <si>
    <t>Willacy</t>
  </si>
  <si>
    <t>Zapata</t>
  </si>
  <si>
    <t>Coke</t>
  </si>
  <si>
    <t>Coleman</t>
  </si>
  <si>
    <t>Concho</t>
  </si>
  <si>
    <t>Crockett</t>
  </si>
  <si>
    <t>Irion</t>
  </si>
  <si>
    <t>Kimble</t>
  </si>
  <si>
    <t>McCulloch</t>
  </si>
  <si>
    <t>Menard</t>
  </si>
  <si>
    <t>Reagan</t>
  </si>
  <si>
    <t>Runnels</t>
  </si>
  <si>
    <t>Schleicher</t>
  </si>
  <si>
    <t>Sterling</t>
  </si>
  <si>
    <t>Sutton</t>
  </si>
  <si>
    <t>Tom Green</t>
  </si>
  <si>
    <t>Dallas</t>
  </si>
  <si>
    <t>Bosque</t>
  </si>
  <si>
    <t>Ellis</t>
  </si>
  <si>
    <t>Falls</t>
  </si>
  <si>
    <t>Freestone</t>
  </si>
  <si>
    <t>Hill</t>
  </si>
  <si>
    <t>Johnson</t>
  </si>
  <si>
    <t>Limestone</t>
  </si>
  <si>
    <t>McClennan</t>
  </si>
  <si>
    <t>Navarro</t>
  </si>
  <si>
    <t>El Paso</t>
  </si>
  <si>
    <t>Anderson</t>
  </si>
  <si>
    <t>Angelina</t>
  </si>
  <si>
    <t>Chambers</t>
  </si>
  <si>
    <t>Cherokee</t>
  </si>
  <si>
    <t>Galveston</t>
  </si>
  <si>
    <t>Gregg</t>
  </si>
  <si>
    <t>Hardin</t>
  </si>
  <si>
    <t>Harrison</t>
  </si>
  <si>
    <t>Henderson</t>
  </si>
  <si>
    <t>Houston</t>
  </si>
  <si>
    <t>Jasper</t>
  </si>
  <si>
    <t>Jefferson</t>
  </si>
  <si>
    <t>Kaufman</t>
  </si>
  <si>
    <t>Liberty</t>
  </si>
  <si>
    <t>Nacogdoches</t>
  </si>
  <si>
    <t>Newton</t>
  </si>
  <si>
    <t>Orange</t>
  </si>
  <si>
    <t>Panola</t>
  </si>
  <si>
    <t>Polk</t>
  </si>
  <si>
    <t>Rusk</t>
  </si>
  <si>
    <t>Sabine</t>
  </si>
  <si>
    <t>San Augustine</t>
  </si>
  <si>
    <t>San Jacinto</t>
  </si>
  <si>
    <t>Shelby</t>
  </si>
  <si>
    <t>Smith</t>
  </si>
  <si>
    <t>Trinity</t>
  </si>
  <si>
    <t>Tyler</t>
  </si>
  <si>
    <t>Upshur</t>
  </si>
  <si>
    <t>Van Zandt</t>
  </si>
  <si>
    <t xml:space="preserve">Wood </t>
  </si>
  <si>
    <t>Bell</t>
  </si>
  <si>
    <t>Burnet</t>
  </si>
  <si>
    <t>Coryell</t>
  </si>
  <si>
    <t>Erath</t>
  </si>
  <si>
    <t>Hamilton</t>
  </si>
  <si>
    <t>Lampasas</t>
  </si>
  <si>
    <t>Llano</t>
  </si>
  <si>
    <t>Mason</t>
  </si>
  <si>
    <t>Milam</t>
  </si>
  <si>
    <t>Mills</t>
  </si>
  <si>
    <t>San Saba</t>
  </si>
  <si>
    <t>Somervell</t>
  </si>
  <si>
    <t>Williamson</t>
  </si>
  <si>
    <t>Nueces</t>
  </si>
  <si>
    <t>Armstrong</t>
  </si>
  <si>
    <t>Briscoe</t>
  </si>
  <si>
    <t>Carson</t>
  </si>
  <si>
    <t>Childress</t>
  </si>
  <si>
    <t>Collingsworth</t>
  </si>
  <si>
    <t>Dallam</t>
  </si>
  <si>
    <t>Deaf Smith</t>
  </si>
  <si>
    <t>Donley</t>
  </si>
  <si>
    <t>Gray</t>
  </si>
  <si>
    <t>Hall</t>
  </si>
  <si>
    <t>Hansford</t>
  </si>
  <si>
    <t>Hartley</t>
  </si>
  <si>
    <t>Hemphill</t>
  </si>
  <si>
    <t>Hutchinson</t>
  </si>
  <si>
    <t>Lipscomb</t>
  </si>
  <si>
    <t>Moore</t>
  </si>
  <si>
    <t>Ochiltree</t>
  </si>
  <si>
    <t>Oldham</t>
  </si>
  <si>
    <t>Parmer</t>
  </si>
  <si>
    <t>Potter</t>
  </si>
  <si>
    <t>Randall</t>
  </si>
  <si>
    <t>Roberts</t>
  </si>
  <si>
    <t>Sherman</t>
  </si>
  <si>
    <t>Swisher</t>
  </si>
  <si>
    <t>Wheeler</t>
  </si>
  <si>
    <t>Archer</t>
  </si>
  <si>
    <t>Baylor</t>
  </si>
  <si>
    <t>Brown</t>
  </si>
  <si>
    <t>Callahan</t>
  </si>
  <si>
    <t>Clay</t>
  </si>
  <si>
    <t>Commanche</t>
  </si>
  <si>
    <t>Cottle</t>
  </si>
  <si>
    <t>Eastland</t>
  </si>
  <si>
    <t>Foard</t>
  </si>
  <si>
    <t>Hardeman</t>
  </si>
  <si>
    <t>Haskell</t>
  </si>
  <si>
    <t>Hood</t>
  </si>
  <si>
    <t>Jack</t>
  </si>
  <si>
    <t>Jones</t>
  </si>
  <si>
    <t>Kent</t>
  </si>
  <si>
    <t>Knox</t>
  </si>
  <si>
    <t>Montague</t>
  </si>
  <si>
    <t>Palo Pinto</t>
  </si>
  <si>
    <t>Parker</t>
  </si>
  <si>
    <t>Shackelford</t>
  </si>
  <si>
    <t>Stephens</t>
  </si>
  <si>
    <t>Stonewall</t>
  </si>
  <si>
    <t>Taylor</t>
  </si>
  <si>
    <t>Throckmorton</t>
  </si>
  <si>
    <t>Wichita</t>
  </si>
  <si>
    <t>Wilbarger</t>
  </si>
  <si>
    <t xml:space="preserve">Wise </t>
  </si>
  <si>
    <t xml:space="preserve">Young </t>
  </si>
  <si>
    <t>Bailey</t>
  </si>
  <si>
    <t>Cochran</t>
  </si>
  <si>
    <t>Crosby</t>
  </si>
  <si>
    <t>Dickens</t>
  </si>
  <si>
    <t>Floyd</t>
  </si>
  <si>
    <t>Garza</t>
  </si>
  <si>
    <t>Hale</t>
  </si>
  <si>
    <t>Hockley</t>
  </si>
  <si>
    <t>King</t>
  </si>
  <si>
    <t>Lamb</t>
  </si>
  <si>
    <t>Lubbock</t>
  </si>
  <si>
    <t>Lynn</t>
  </si>
  <si>
    <t>Motley</t>
  </si>
  <si>
    <t>Terry</t>
  </si>
  <si>
    <t>Yoakum</t>
  </si>
  <si>
    <t>Bowie</t>
  </si>
  <si>
    <t>Cass</t>
  </si>
  <si>
    <t xml:space="preserve">Collin  </t>
  </si>
  <si>
    <t>Cooke</t>
  </si>
  <si>
    <t>Delta</t>
  </si>
  <si>
    <t>Denton</t>
  </si>
  <si>
    <t>Fannin</t>
  </si>
  <si>
    <t>Franklin</t>
  </si>
  <si>
    <t>Grayson</t>
  </si>
  <si>
    <t>Hopkins</t>
  </si>
  <si>
    <t>Hunt</t>
  </si>
  <si>
    <t>Lamar</t>
  </si>
  <si>
    <t>Marion</t>
  </si>
  <si>
    <t>Morris</t>
  </si>
  <si>
    <t>Rains</t>
  </si>
  <si>
    <t>Rockwall</t>
  </si>
  <si>
    <t xml:space="preserve">Titus </t>
  </si>
  <si>
    <t xml:space="preserve">Travis </t>
  </si>
  <si>
    <t>Andrews</t>
  </si>
  <si>
    <t>Borden</t>
  </si>
  <si>
    <t>Dawson</t>
  </si>
  <si>
    <t>Ector</t>
  </si>
  <si>
    <t>Fisher</t>
  </si>
  <si>
    <t>Gaines</t>
  </si>
  <si>
    <t>Glasscock</t>
  </si>
  <si>
    <t>Howard</t>
  </si>
  <si>
    <t>Loving</t>
  </si>
  <si>
    <t>Martin</t>
  </si>
  <si>
    <t>Midland</t>
  </si>
  <si>
    <t>Mitchell</t>
  </si>
  <si>
    <t>Nolan</t>
  </si>
  <si>
    <t>Reeves</t>
  </si>
  <si>
    <t>Scurry</t>
  </si>
  <si>
    <t>Upton</t>
  </si>
  <si>
    <t>Ward</t>
  </si>
  <si>
    <t>Winkler</t>
  </si>
  <si>
    <t>Revision Date</t>
  </si>
  <si>
    <r>
      <t xml:space="preserve">4 tests required (per combustion appliance) - (1) Worst Case Depressurization Test (2) Spillage (3) Draft (4) CO/EFF    </t>
    </r>
    <r>
      <rPr>
        <b/>
        <sz val="18"/>
        <color rgb="FFC00000"/>
        <rFont val="Calibri"/>
        <family val="2"/>
        <scheme val="minor"/>
      </rPr>
      <t xml:space="preserve">                                                           (Note: Complete one test at a time in order)</t>
    </r>
  </si>
  <si>
    <r>
      <t xml:space="preserve">Test #1 </t>
    </r>
    <r>
      <rPr>
        <b/>
        <u/>
        <sz val="18"/>
        <color theme="1"/>
        <rFont val="Calibri"/>
        <family val="2"/>
        <scheme val="minor"/>
      </rPr>
      <t>Worst Case Depressurization Test</t>
    </r>
    <r>
      <rPr>
        <b/>
        <sz val="18"/>
        <color theme="1"/>
        <rFont val="Calibri"/>
        <family val="2"/>
        <scheme val="minor"/>
      </rPr>
      <t>: Verifying if anything in house can make appliance backdraft (perform for each CAZ zone)</t>
    </r>
  </si>
  <si>
    <r>
      <t>o   Remember when reviewing illustration to put</t>
    </r>
    <r>
      <rPr>
        <b/>
        <u/>
        <sz val="18"/>
        <color theme="1"/>
        <rFont val="Calibri"/>
        <family val="2"/>
        <scheme val="minor"/>
      </rPr>
      <t xml:space="preserve"> hand over right side of gauge</t>
    </r>
  </si>
  <si>
    <r>
      <t xml:space="preserve">·        Close all interior doors to rooms test doors </t>
    </r>
    <r>
      <rPr>
        <b/>
        <u/>
        <sz val="18"/>
        <color rgb="FFC00000"/>
        <rFont val="Calibri"/>
        <family val="2"/>
        <scheme val="minor"/>
      </rPr>
      <t>starting with door furthest away from the CAZ</t>
    </r>
    <r>
      <rPr>
        <sz val="18"/>
        <color rgb="FFC00000"/>
        <rFont val="Calibri"/>
        <family val="2"/>
        <scheme val="minor"/>
      </rPr>
      <t xml:space="preserve"> and work your way back to the CAZ</t>
    </r>
    <r>
      <rPr>
        <b/>
        <sz val="18"/>
        <color rgb="FFC00000"/>
        <rFont val="Calibri"/>
        <family val="2"/>
        <scheme val="minor"/>
      </rPr>
      <t xml:space="preserve">. </t>
    </r>
  </si>
  <si>
    <r>
      <t xml:space="preserve">·        If unit has a central system open all interior doors </t>
    </r>
    <r>
      <rPr>
        <b/>
        <sz val="18"/>
        <color rgb="FFC00000"/>
        <rFont val="Calibri"/>
        <family val="2"/>
        <scheme val="minor"/>
      </rPr>
      <t>and repeat steps in red above.</t>
    </r>
  </si>
  <si>
    <r>
      <t xml:space="preserve">Designate </t>
    </r>
    <r>
      <rPr>
        <b/>
        <i/>
        <sz val="18"/>
        <color rgb="FFC00000"/>
        <rFont val="Calibri"/>
        <family val="2"/>
        <scheme val="minor"/>
      </rPr>
      <t>Combustion Appliance</t>
    </r>
    <r>
      <rPr>
        <b/>
        <sz val="18"/>
        <color theme="1"/>
        <rFont val="Calibri"/>
        <family val="2"/>
        <scheme val="minor"/>
      </rPr>
      <t xml:space="preserve"> being tested:</t>
    </r>
  </si>
  <si>
    <r>
      <t xml:space="preserve">Close door between CAZ and Main Body of house.  Record Pa reading.                                         </t>
    </r>
    <r>
      <rPr>
        <i/>
        <sz val="18"/>
        <color theme="1"/>
        <rFont val="Calibri"/>
        <family val="2"/>
        <scheme val="minor"/>
      </rPr>
      <t>(if no door, skip  to next step)</t>
    </r>
  </si>
  <si>
    <r>
      <t>Air Handler on.</t>
    </r>
    <r>
      <rPr>
        <sz val="18"/>
        <color theme="1"/>
        <rFont val="Calibri"/>
        <family val="2"/>
        <scheme val="minor"/>
      </rPr>
      <t xml:space="preserve">  Check position of interior doors with smoke puffer or manometer for worst case condition.  Close CAZ door and record Pa reading.</t>
    </r>
  </si>
  <si>
    <r>
      <t>Air handler on.</t>
    </r>
    <r>
      <rPr>
        <sz val="18"/>
        <color theme="1"/>
        <rFont val="Calibri"/>
        <family val="2"/>
        <scheme val="minor"/>
      </rPr>
      <t xml:space="preserve"> Open door between CAZ and Main body of house.  Record Pa reading. </t>
    </r>
    <r>
      <rPr>
        <i/>
        <sz val="18"/>
        <color theme="1"/>
        <rFont val="Calibri"/>
        <family val="2"/>
        <scheme val="minor"/>
      </rPr>
      <t>(If no door, skip step).</t>
    </r>
  </si>
  <si>
    <r>
      <t xml:space="preserve">According to the </t>
    </r>
    <r>
      <rPr>
        <b/>
        <sz val="18"/>
        <color theme="1"/>
        <rFont val="Calibri"/>
        <family val="2"/>
        <scheme val="minor"/>
      </rPr>
      <t>CAZ Depressurization Limit Table</t>
    </r>
    <r>
      <rPr>
        <b/>
        <sz val="18"/>
        <color rgb="FFFF0000"/>
        <rFont val="Calibri"/>
        <family val="2"/>
        <scheme val="minor"/>
      </rPr>
      <t xml:space="preserve"> </t>
    </r>
    <r>
      <rPr>
        <b/>
        <sz val="18"/>
        <color rgb="FFC00000"/>
        <rFont val="Calibri"/>
        <family val="2"/>
        <scheme val="minor"/>
      </rPr>
      <t>below, does CAZ pass?</t>
    </r>
  </si>
  <si>
    <r>
      <t xml:space="preserve">If the CAZ is </t>
    </r>
    <r>
      <rPr>
        <b/>
        <u/>
        <sz val="18"/>
        <color rgb="FFC00000"/>
        <rFont val="Calibri"/>
        <family val="2"/>
        <scheme val="minor"/>
      </rPr>
      <t>more negative</t>
    </r>
    <r>
      <rPr>
        <b/>
        <sz val="18"/>
        <color rgb="FFC00000"/>
        <rFont val="Calibri"/>
        <family val="2"/>
        <scheme val="minor"/>
      </rPr>
      <t xml:space="preserve"> than the values listed, it is recommended you take steps to correct it.</t>
    </r>
  </si>
  <si>
    <t>VISUALLY INSPECT VENTING (of each  appliance)</t>
  </si>
  <si>
    <r>
      <t xml:space="preserve">Preparation for </t>
    </r>
    <r>
      <rPr>
        <b/>
        <u/>
        <sz val="18"/>
        <color theme="1"/>
        <rFont val="Calibri"/>
        <family val="2"/>
        <scheme val="minor"/>
      </rPr>
      <t>Test #2 Spillage</t>
    </r>
    <r>
      <rPr>
        <b/>
        <sz val="18"/>
        <color theme="1"/>
        <rFont val="Calibri"/>
        <family val="2"/>
        <scheme val="minor"/>
      </rPr>
      <t xml:space="preserve">, </t>
    </r>
    <r>
      <rPr>
        <b/>
        <u/>
        <sz val="18"/>
        <color theme="1"/>
        <rFont val="Calibri"/>
        <family val="2"/>
        <scheme val="minor"/>
      </rPr>
      <t>Test #3 Draft</t>
    </r>
    <r>
      <rPr>
        <b/>
        <sz val="18"/>
        <color theme="1"/>
        <rFont val="Calibri"/>
        <family val="2"/>
        <scheme val="minor"/>
      </rPr>
      <t xml:space="preserve">, &amp; </t>
    </r>
    <r>
      <rPr>
        <b/>
        <u/>
        <sz val="18"/>
        <color theme="1"/>
        <rFont val="Calibri"/>
        <family val="2"/>
        <scheme val="minor"/>
      </rPr>
      <t>Test #4 CO/Eff</t>
    </r>
    <r>
      <rPr>
        <b/>
        <sz val="18"/>
        <color theme="1"/>
        <rFont val="Calibri"/>
        <family val="2"/>
        <scheme val="minor"/>
      </rPr>
      <t>.</t>
    </r>
  </si>
  <si>
    <r>
      <t xml:space="preserve">Below 10°F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</si>
  <si>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-2.5 PA</t>
    </r>
  </si>
  <si>
    <r>
      <t xml:space="preserve">10°F up to 90°F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</si>
  <si>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(Outdoor temp. ÷ 40) – 2.75 (see example)</t>
    </r>
  </si>
  <si>
    <r>
      <t xml:space="preserve">Above 90°F    </t>
    </r>
    <r>
      <rPr>
        <sz val="18"/>
        <color theme="1"/>
        <rFont val="Wingdings"/>
        <charset val="2"/>
      </rPr>
      <t xml:space="preserve">  </t>
    </r>
    <r>
      <rPr>
        <sz val="18"/>
        <color rgb="FF0000FF"/>
        <rFont val="Wingdings"/>
        <charset val="2"/>
      </rPr>
      <t>ð                 ð</t>
    </r>
  </si>
  <si>
    <r>
      <rPr>
        <sz val="18"/>
        <color rgb="FF0000FF"/>
        <rFont val="Wingdings"/>
        <charset val="2"/>
      </rPr>
      <t>ð</t>
    </r>
    <r>
      <rPr>
        <sz val="18"/>
        <color rgb="FF0000FF"/>
        <rFont val="Calibri"/>
        <family val="2"/>
        <scheme val="minor"/>
      </rPr>
      <t xml:space="preserve">                      </t>
    </r>
    <r>
      <rPr>
        <sz val="18"/>
        <color theme="1"/>
        <rFont val="Calibri"/>
        <family val="2"/>
        <scheme val="minor"/>
      </rPr>
      <t>-0.5 PA</t>
    </r>
  </si>
  <si>
    <r>
      <t>NOTE: Rounding final number up is acceptable, rounding down is UNACCEPTABLE! -</t>
    </r>
    <r>
      <rPr>
        <b/>
        <sz val="18"/>
        <color rgb="FFFF0000"/>
        <rFont val="Calibri"/>
        <family val="2"/>
        <scheme val="minor"/>
      </rPr>
      <t xml:space="preserve">   </t>
    </r>
    <r>
      <rPr>
        <b/>
        <sz val="18"/>
        <color rgb="FFC00000"/>
        <rFont val="Calibri"/>
        <family val="2"/>
        <scheme val="minor"/>
      </rPr>
      <t>Worst case draft fails if pressure is MORE POSITIVE than the limit!</t>
    </r>
  </si>
  <si>
    <r>
      <t>o   Remember when reviewing illustration to put</t>
    </r>
    <r>
      <rPr>
        <b/>
        <u/>
        <sz val="18"/>
        <color theme="1"/>
        <rFont val="Calibri"/>
        <family val="2"/>
        <scheme val="minor"/>
      </rPr>
      <t xml:space="preserve"> hand over left side of gauge</t>
    </r>
    <r>
      <rPr>
        <b/>
        <sz val="18"/>
        <color theme="1"/>
        <rFont val="Calibri"/>
        <family val="2"/>
        <scheme val="minor"/>
      </rPr>
      <t xml:space="preserve"> (</t>
    </r>
    <r>
      <rPr>
        <b/>
        <i/>
        <sz val="18"/>
        <color theme="1"/>
        <rFont val="Calibri"/>
        <family val="2"/>
        <scheme val="minor"/>
      </rPr>
      <t>do not use side with baseline</t>
    </r>
    <r>
      <rPr>
        <b/>
        <sz val="18"/>
        <color theme="1"/>
        <rFont val="Calibri"/>
        <family val="2"/>
        <scheme val="minor"/>
      </rPr>
      <t>)</t>
    </r>
  </si>
  <si>
    <r>
      <t xml:space="preserve">o   Ensure to utilize pressure static probe &amp; </t>
    </r>
    <r>
      <rPr>
        <b/>
        <u/>
        <sz val="18"/>
        <color theme="1"/>
        <rFont val="Calibri"/>
        <family val="2"/>
        <scheme val="minor"/>
      </rPr>
      <t>probe is facing towards appliance</t>
    </r>
  </si>
  <si>
    <r>
      <t>Step #4</t>
    </r>
    <r>
      <rPr>
        <b/>
        <i/>
        <sz val="18"/>
        <color theme="1"/>
        <rFont val="Calibri"/>
        <family val="2"/>
        <scheme val="minor"/>
      </rPr>
      <t>-</t>
    </r>
    <r>
      <rPr>
        <b/>
        <i/>
        <u/>
        <sz val="18"/>
        <color theme="1"/>
        <rFont val="Calibri"/>
        <family val="2"/>
        <scheme val="minor"/>
      </rPr>
      <t>Calibrate monoxer outside</t>
    </r>
    <r>
      <rPr>
        <b/>
        <i/>
        <sz val="18"/>
        <color theme="1"/>
        <rFont val="Calibri"/>
        <family val="2"/>
        <scheme val="minor"/>
      </rPr>
      <t xml:space="preserve">, </t>
    </r>
    <r>
      <rPr>
        <b/>
        <i/>
        <u/>
        <sz val="18"/>
        <color theme="1"/>
        <rFont val="Calibri"/>
        <family val="2"/>
        <scheme val="minor"/>
      </rPr>
      <t>ensure personal CO detector is operating</t>
    </r>
    <r>
      <rPr>
        <b/>
        <i/>
        <sz val="18"/>
        <color theme="1"/>
        <rFont val="Calibri"/>
        <family val="2"/>
        <scheme val="minor"/>
      </rPr>
      <t xml:space="preserve">, &amp; </t>
    </r>
    <r>
      <rPr>
        <b/>
        <i/>
        <u/>
        <sz val="18"/>
        <color theme="1"/>
        <rFont val="Calibri"/>
        <family val="2"/>
        <scheme val="minor"/>
      </rPr>
      <t>obtain mirror for testing spillage</t>
    </r>
  </si>
  <si>
    <r>
      <t>Step #5</t>
    </r>
    <r>
      <rPr>
        <b/>
        <i/>
        <sz val="18"/>
        <color theme="1"/>
        <rFont val="Calibri"/>
        <family val="2"/>
        <scheme val="minor"/>
      </rPr>
      <t xml:space="preserve">-Ensure house is setup in “WORST CASE CONDITION” (reference test results from Worst Case Depressurization Test) </t>
    </r>
  </si>
  <si>
    <r>
      <t xml:space="preserve">Test #2 </t>
    </r>
    <r>
      <rPr>
        <b/>
        <u/>
        <sz val="18"/>
        <color theme="1"/>
        <rFont val="Calibri"/>
        <family val="2"/>
        <scheme val="minor"/>
      </rPr>
      <t>Spillage Test</t>
    </r>
    <r>
      <rPr>
        <b/>
        <sz val="18"/>
        <color theme="1"/>
        <rFont val="Calibri"/>
        <family val="2"/>
        <scheme val="minor"/>
      </rPr>
      <t>: (visually inspecting if appliance is back-drafting) (perform for each appliance)</t>
    </r>
  </si>
  <si>
    <r>
      <t>Step #1-</t>
    </r>
    <r>
      <rPr>
        <b/>
        <i/>
        <sz val="18"/>
        <color theme="1"/>
        <rFont val="Calibri"/>
        <family val="2"/>
        <scheme val="minor"/>
      </rPr>
      <t xml:space="preserve">Starting with the smallest BTUH appliance, </t>
    </r>
    <r>
      <rPr>
        <b/>
        <i/>
        <u/>
        <sz val="18"/>
        <color theme="1"/>
        <rFont val="Calibri"/>
        <family val="2"/>
        <scheme val="minor"/>
      </rPr>
      <t>fire the appliance</t>
    </r>
    <r>
      <rPr>
        <b/>
        <i/>
        <sz val="18"/>
        <color theme="1"/>
        <rFont val="Calibri"/>
        <family val="2"/>
        <scheme val="minor"/>
      </rPr>
      <t>, start a 60 second timer, and test spillage.</t>
    </r>
  </si>
  <si>
    <r>
      <t>Step #2</t>
    </r>
    <r>
      <rPr>
        <b/>
        <i/>
        <sz val="18"/>
        <color theme="1"/>
        <rFont val="Calibri"/>
        <family val="2"/>
        <scheme val="minor"/>
      </rPr>
      <t>-Record length of time it took for units to start drafting and answer draft column.</t>
    </r>
  </si>
  <si>
    <r>
      <t xml:space="preserve">Note- </t>
    </r>
    <r>
      <rPr>
        <i/>
        <u/>
        <sz val="18"/>
        <color rgb="FFC00000"/>
        <rFont val="Calibri"/>
        <family val="2"/>
        <scheme val="minor"/>
      </rPr>
      <t>If appliance does not draft within 60 seconds proceed to Test #5 and follow instructions</t>
    </r>
  </si>
  <si>
    <r>
      <t xml:space="preserve">Test #3 </t>
    </r>
    <r>
      <rPr>
        <b/>
        <u/>
        <sz val="18"/>
        <color theme="1"/>
        <rFont val="Calibri"/>
        <family val="2"/>
        <scheme val="minor"/>
      </rPr>
      <t>Draft Test</t>
    </r>
    <r>
      <rPr>
        <b/>
        <sz val="18"/>
        <color theme="1"/>
        <rFont val="Calibri"/>
        <family val="2"/>
        <scheme val="minor"/>
      </rPr>
      <t>: (test pressure in flue with static probe pointing down towards appliance and ensure the pressure is more negative than the calculated pressure) (perform for each appliance)</t>
    </r>
  </si>
  <si>
    <r>
      <t xml:space="preserve">·        </t>
    </r>
    <r>
      <rPr>
        <b/>
        <sz val="18"/>
        <color theme="1"/>
        <rFont val="Calibri"/>
        <family val="2"/>
        <scheme val="minor"/>
      </rPr>
      <t xml:space="preserve">(if reading is acceptable/passes &amp; is more negative proceed to Test #4) </t>
    </r>
  </si>
  <si>
    <r>
      <t xml:space="preserve">·        </t>
    </r>
    <r>
      <rPr>
        <b/>
        <sz val="18"/>
        <color theme="1"/>
        <rFont val="Calibri"/>
        <family val="2"/>
        <scheme val="minor"/>
      </rPr>
      <t>(if reading fails &amp; is more positive proceed to Test #5)</t>
    </r>
  </si>
  <si>
    <r>
      <t xml:space="preserve">Test #4 </t>
    </r>
    <r>
      <rPr>
        <b/>
        <u/>
        <sz val="18"/>
        <color theme="1"/>
        <rFont val="Calibri"/>
        <family val="2"/>
        <scheme val="minor"/>
      </rPr>
      <t>CO/Eff/Other required testing</t>
    </r>
    <r>
      <rPr>
        <b/>
        <sz val="18"/>
        <color theme="1"/>
        <rFont val="Calibri"/>
        <family val="2"/>
        <scheme val="minor"/>
      </rPr>
      <t>:(perform all other combustion and required testing)</t>
    </r>
  </si>
  <si>
    <r>
      <t xml:space="preserve">Test #5 </t>
    </r>
    <r>
      <rPr>
        <b/>
        <u/>
        <sz val="18"/>
        <color theme="1"/>
        <rFont val="Calibri"/>
        <family val="2"/>
        <scheme val="minor"/>
      </rPr>
      <t>Spillage &amp; Draft Natural Conditions:</t>
    </r>
    <r>
      <rPr>
        <b/>
        <sz val="18"/>
        <color theme="1"/>
        <rFont val="Calibri"/>
        <family val="2"/>
        <scheme val="minor"/>
      </rPr>
      <t xml:space="preserve">  (Only test units that failed spillage or draft in  WORST CASE steps above)</t>
    </r>
  </si>
  <si>
    <r>
      <t>Step #</t>
    </r>
    <r>
      <rPr>
        <sz val="18"/>
        <color theme="1"/>
        <rFont val="Calibri"/>
        <family val="2"/>
        <scheme val="minor"/>
      </rPr>
      <t>1-Allow venting system time to cool down.</t>
    </r>
  </si>
  <si>
    <r>
      <t>Step #2</t>
    </r>
    <r>
      <rPr>
        <sz val="18"/>
        <color theme="1"/>
        <rFont val="Calibri"/>
        <family val="2"/>
        <scheme val="minor"/>
      </rPr>
      <t>-Turn off all fans and open all interior doors</t>
    </r>
  </si>
  <si>
    <r>
      <t>Step #3-</t>
    </r>
    <r>
      <rPr>
        <sz val="18"/>
        <color theme="1"/>
        <rFont val="Calibri"/>
        <family val="2"/>
        <scheme val="minor"/>
      </rPr>
      <t xml:space="preserve"> Starting with the smallest BTUH appliance, fire the appliance and retest spillage &amp; draft using methods from steps above</t>
    </r>
  </si>
  <si>
    <r>
      <t>Step #4</t>
    </r>
    <r>
      <rPr>
        <sz val="18"/>
        <color theme="1"/>
        <rFont val="Calibri"/>
        <family val="2"/>
        <scheme val="minor"/>
      </rPr>
      <t>-Document &amp; review readings.  (If unit fails either of these test it must be taken out of service until issue is corrected)</t>
    </r>
  </si>
  <si>
    <r>
      <t>Step #5</t>
    </r>
    <r>
      <rPr>
        <sz val="18"/>
        <color theme="1"/>
        <rFont val="Calibri"/>
        <family val="2"/>
        <scheme val="minor"/>
      </rPr>
      <t>-If unit passes under natural conditions perform the following:</t>
    </r>
  </si>
  <si>
    <r>
      <t xml:space="preserve">·        Return to step #4 and complete the remainder of testing </t>
    </r>
    <r>
      <rPr>
        <b/>
        <u/>
        <sz val="18"/>
        <color theme="1"/>
        <rFont val="Calibri"/>
        <family val="2"/>
        <scheme val="minor"/>
      </rPr>
      <t>And</t>
    </r>
  </si>
  <si>
    <t>Select Furnace Location</t>
  </si>
  <si>
    <t>Select Funding Source</t>
  </si>
  <si>
    <t>Select Furnace Type</t>
  </si>
  <si>
    <t>Select Cooling Equipment</t>
  </si>
  <si>
    <t xml:space="preserve">An energy conservation measure "ECM") may include contributory items necessary for the proper installation of that ECM. The installed cost of all contributory items, associated with the proper installation cannot exceed the cost of the individual ECM cost. Both the contributory and ECM costs are to be wrapped for the total ECM cost. </t>
  </si>
  <si>
    <t xml:space="preserve">1.  Perform the Major Measures in order as they appear on the list below. Documentation (including client denial   of major measures) must be provided if a Major Measure is not addressed, or end result is not achieved. </t>
  </si>
  <si>
    <t xml:space="preserve">2.  Once Major Measures have been adequately addressed, any of the Secondary Measures may be addressed in any order according to the professional judgment of the Subrecipient staff.  </t>
  </si>
  <si>
    <t xml:space="preserve">        -   Decisions should be based on what is best for each individual client and unit and what has the best potential energy  savings impact for that household, while maximizing allowable program expenditures </t>
  </si>
  <si>
    <t>Effective for Program Year 2023 LIHEAP Contracts</t>
  </si>
  <si>
    <t xml:space="preserve">d.     To include cook stoves refer to current Texas Health &amp; Safety Plan </t>
  </si>
  <si>
    <t>https://www.tdhca.state.tx.us/community-affairs/wap/docs/22-WAP-Health&amp;Safety.pdf</t>
  </si>
  <si>
    <t xml:space="preserve">c.     Refer to current Health &amp; Safety Plan </t>
  </si>
  <si>
    <t xml:space="preserve">ii.    If not adequately insulated, dense pack applicable wall cavities, including above and below all windows and doors.  </t>
  </si>
  <si>
    <t xml:space="preserve">c.     Replaced units must be de-manufactured properly, materials must be recycled and refrigerant properly disposed of in accordance with EPA regulations. </t>
  </si>
  <si>
    <t>•    Smart Thermostat</t>
  </si>
  <si>
    <t>• Solar Screens/Window Film</t>
  </si>
  <si>
    <t>•Low-Cost Measures</t>
  </si>
  <si>
    <t>• Incidental Repairs</t>
  </si>
  <si>
    <t xml:space="preserve">i.   Essential wiring defined as any wiring going directly to an appliance that is by the WX program. </t>
  </si>
  <si>
    <t>• HVAC/Evaporative Cooler Replacement</t>
  </si>
  <si>
    <t xml:space="preserve">iii.   HVAC units with a SEER or downgraded SEER of 12 or less should be replaced. </t>
  </si>
  <si>
    <t xml:space="preserve">2.      The components have a valid AHRI rating. </t>
  </si>
  <si>
    <t xml:space="preserve">b.    Repair of central system is potentially allowable. Justification for the repair must be documented in the client file. Repair can include, but is not limited to: </t>
  </si>
  <si>
    <t xml:space="preserve">i.    Replacement must be justified by LIHEAP WAP AC Replacement Tool. </t>
  </si>
  <si>
    <r>
      <rPr>
        <b/>
        <sz val="11"/>
        <color theme="1"/>
        <rFont val="Calibri"/>
        <family val="2"/>
        <scheme val="minor"/>
      </rPr>
      <t>Incidental Repair</t>
    </r>
    <r>
      <rPr>
        <sz val="11"/>
        <color theme="1"/>
        <rFont val="Calibri"/>
        <family val="2"/>
        <scheme val="minor"/>
      </rPr>
      <t xml:space="preserve"> is defined as repairs necessary on items for the effective preservation of weatherized materials. </t>
    </r>
  </si>
  <si>
    <r>
      <t xml:space="preserve">b.     </t>
    </r>
    <r>
      <rPr>
        <sz val="11"/>
        <rFont val="Calibri"/>
        <family val="2"/>
        <scheme val="minor"/>
      </rPr>
      <t>Must meet ASHRAE 62.2-2016 Standard.</t>
    </r>
  </si>
  <si>
    <r>
      <t>a.</t>
    </r>
    <r>
      <rPr>
        <sz val="11"/>
        <rFont val="Calibri"/>
        <family val="2"/>
        <scheme val="minor"/>
      </rPr>
      <t>    NO MAXIMUM COST LIMITATION.</t>
    </r>
  </si>
  <si>
    <r>
      <t>b.</t>
    </r>
    <r>
      <rPr>
        <sz val="11"/>
        <rFont val="Calibri"/>
        <family val="2"/>
        <scheme val="minor"/>
      </rPr>
      <t>       All costs (labor and materials) must be detailed on the Building Weatherization Report (BWR).</t>
    </r>
  </si>
  <si>
    <r>
      <t>c.</t>
    </r>
    <r>
      <rPr>
        <sz val="11"/>
        <rFont val="Calibri"/>
        <family val="2"/>
        <scheme val="minor"/>
      </rPr>
      <t>        Complete current Blower Door Data Sheet as instructed.</t>
    </r>
  </si>
  <si>
    <r>
      <t>d.</t>
    </r>
    <r>
      <rPr>
        <sz val="11"/>
        <rFont val="Calibri"/>
        <family val="2"/>
        <scheme val="minor"/>
      </rPr>
      <t xml:space="preserve">       At Subrecipient Final Inspection, MUST MEET or EXCEED the Blower Door Target as defined by TDCHA WAP Air Infiltration and Duct Sealing Target Policy. </t>
    </r>
  </si>
  <si>
    <r>
      <t>3.</t>
    </r>
    <r>
      <rPr>
        <b/>
        <sz val="11"/>
        <rFont val="Calibri"/>
        <family val="2"/>
        <scheme val="minor"/>
      </rPr>
      <t>   Duct Sealing</t>
    </r>
  </si>
  <si>
    <r>
      <t>a.</t>
    </r>
    <r>
      <rPr>
        <sz val="11"/>
        <rFont val="Calibri"/>
        <family val="2"/>
        <scheme val="minor"/>
      </rPr>
      <t>        NO MAXIMUM COST LIMITATION.</t>
    </r>
  </si>
  <si>
    <r>
      <t>b.</t>
    </r>
    <r>
      <rPr>
        <sz val="11"/>
        <rFont val="Calibri"/>
        <family val="2"/>
        <scheme val="minor"/>
      </rPr>
      <t>       All return ducts to be sealed regardless of location.</t>
    </r>
  </si>
  <si>
    <r>
      <t>c.</t>
    </r>
    <r>
      <rPr>
        <sz val="11"/>
        <rFont val="Calibri"/>
        <family val="2"/>
        <scheme val="minor"/>
      </rPr>
      <t>        All supply ducts to be sealed when in unconditioned space.</t>
    </r>
  </si>
  <si>
    <r>
      <t>d.</t>
    </r>
    <r>
      <rPr>
        <sz val="11"/>
        <rFont val="Calibri"/>
        <family val="2"/>
        <scheme val="minor"/>
      </rPr>
      <t xml:space="preserve">       At Subrecipient Final Inspection, MUST MEET or EXCEED Duct Blaster Target (With Reference to Outside) as defined by TDCHA WAP Air infiltration and Duct Sealing Target Policy.  </t>
    </r>
  </si>
  <si>
    <r>
      <t xml:space="preserve">a.        </t>
    </r>
    <r>
      <rPr>
        <sz val="11"/>
        <rFont val="Calibri"/>
        <family val="2"/>
        <scheme val="minor"/>
      </rPr>
      <t xml:space="preserve">If existing insulation is assessed as R27 or below, must insulate to meet current code. </t>
    </r>
  </si>
  <si>
    <r>
      <t>b.</t>
    </r>
    <r>
      <rPr>
        <sz val="11"/>
        <rFont val="Calibri"/>
        <family val="2"/>
        <scheme val="minor"/>
      </rPr>
      <t>       Block all heat sources &amp; attic hatches.</t>
    </r>
  </si>
  <si>
    <r>
      <t xml:space="preserve"> c.</t>
    </r>
    <r>
      <rPr>
        <sz val="11"/>
        <rFont val="Calibri"/>
        <family val="2"/>
        <scheme val="minor"/>
      </rPr>
      <t>       If no insulation is added but ventilation needed, install ventilation under H&amp;S.</t>
    </r>
  </si>
  <si>
    <r>
      <t>5.</t>
    </r>
    <r>
      <rPr>
        <b/>
        <sz val="11"/>
        <rFont val="Calibri"/>
        <family val="2"/>
        <scheme val="minor"/>
      </rPr>
      <t>   Wall Insulation</t>
    </r>
  </si>
  <si>
    <r>
      <t>a.</t>
    </r>
    <r>
      <rPr>
        <sz val="11"/>
        <rFont val="Calibri"/>
        <family val="2"/>
        <scheme val="minor"/>
      </rPr>
      <t>        Check all exterior walls for existing insulation levels.</t>
    </r>
  </si>
  <si>
    <r>
      <t>6.</t>
    </r>
    <r>
      <rPr>
        <b/>
        <sz val="11"/>
        <rFont val="Calibri"/>
        <family val="2"/>
        <scheme val="minor"/>
      </rPr>
      <t>   Floor Insulation</t>
    </r>
  </si>
  <si>
    <r>
      <t>a.</t>
    </r>
    <r>
      <rPr>
        <sz val="11"/>
        <rFont val="Calibri"/>
        <family val="2"/>
        <scheme val="minor"/>
      </rPr>
      <t>        If addressed, must follow current code.</t>
    </r>
  </si>
  <si>
    <r>
      <t>b.</t>
    </r>
    <r>
      <rPr>
        <sz val="11"/>
        <rFont val="Calibri"/>
        <family val="2"/>
        <scheme val="minor"/>
      </rPr>
      <t>       Vapor barrier always required.</t>
    </r>
  </si>
  <si>
    <r>
      <t>c.</t>
    </r>
    <r>
      <rPr>
        <sz val="11"/>
        <rFont val="Calibri"/>
        <family val="2"/>
        <scheme val="minor"/>
      </rPr>
      <t>        Follow OSHA accessibility standards.</t>
    </r>
  </si>
  <si>
    <r>
      <t>a.</t>
    </r>
    <r>
      <rPr>
        <sz val="11"/>
        <rFont val="Calibri"/>
        <family val="2"/>
        <scheme val="minor"/>
      </rPr>
      <t xml:space="preserve">  Replacement must be justified by LIHEAP WAP Refrigerator Replacement Calculator. </t>
    </r>
  </si>
  <si>
    <r>
      <t>b.</t>
    </r>
    <r>
      <rPr>
        <sz val="11"/>
        <rFont val="Calibri"/>
        <family val="2"/>
        <scheme val="minor"/>
      </rPr>
      <t xml:space="preserve">  Units 15 years old or more can be replaced without metering, as long as manufactured manufactured year is documented. </t>
    </r>
  </si>
  <si>
    <r>
      <t>a.</t>
    </r>
    <r>
      <rPr>
        <sz val="11"/>
        <rFont val="Calibri"/>
        <family val="2"/>
        <scheme val="minor"/>
      </rPr>
      <t>       Water Savers - aerators and low flow showerheads.</t>
    </r>
  </si>
  <si>
    <r>
      <t>b.</t>
    </r>
    <r>
      <rPr>
        <sz val="11"/>
        <rFont val="Calibri"/>
        <family val="2"/>
        <scheme val="minor"/>
      </rPr>
      <t>        Water heater tank/pipe insulation.</t>
    </r>
  </si>
  <si>
    <r>
      <t>c.</t>
    </r>
    <r>
      <rPr>
        <sz val="11"/>
        <rFont val="Calibri"/>
        <family val="2"/>
        <scheme val="minor"/>
      </rPr>
      <t xml:space="preserve">        LED lighting replacement of all existing screw-based incandescent, halogen, or CFL used for a minimum of one hour per day. </t>
    </r>
  </si>
  <si>
    <r>
      <t>a.</t>
    </r>
    <r>
      <rPr>
        <sz val="11"/>
        <rFont val="Calibri"/>
        <family val="2"/>
        <scheme val="minor"/>
      </rPr>
      <t>       Install only after consultation/training with client.</t>
    </r>
  </si>
  <si>
    <r>
      <t>a.</t>
    </r>
    <r>
      <rPr>
        <sz val="11"/>
        <rFont val="Calibri"/>
        <family val="2"/>
        <scheme val="minor"/>
      </rPr>
      <t>        Install in the following order:</t>
    </r>
  </si>
  <si>
    <r>
      <rPr>
        <sz val="11"/>
        <rFont val="Calibri"/>
        <family val="2"/>
        <scheme val="minor"/>
      </rPr>
      <t>i.   West, South, East, then North side of house.</t>
    </r>
  </si>
  <si>
    <r>
      <t>b.</t>
    </r>
    <r>
      <rPr>
        <sz val="11"/>
        <rFont val="Calibri"/>
        <family val="2"/>
        <scheme val="minor"/>
      </rPr>
      <t xml:space="preserve">       If the windows are covered by any permanent shading structure, then solar screens/window film cannot be installed on that window. </t>
    </r>
  </si>
  <si>
    <r>
      <t>a.</t>
    </r>
    <r>
      <rPr>
        <sz val="11"/>
        <rFont val="Calibri"/>
        <family val="2"/>
        <scheme val="minor"/>
      </rPr>
      <t xml:space="preserve">        Maximum expenditure allowed is Five Hundred and No/100 Dollars ($500.00) </t>
    </r>
  </si>
  <si>
    <r>
      <t>b.</t>
    </r>
    <r>
      <rPr>
        <sz val="11"/>
        <rFont val="Calibri"/>
        <family val="2"/>
        <scheme val="minor"/>
      </rPr>
      <t>       Must be related to weatherization measure.</t>
    </r>
  </si>
  <si>
    <r>
      <t>c.</t>
    </r>
    <r>
      <rPr>
        <sz val="11"/>
        <rFont val="Calibri"/>
        <family val="2"/>
        <scheme val="minor"/>
      </rPr>
      <t xml:space="preserve">        Materials include: lumber, shingles, flashing, siding, drywall, masonry supplies, Minor window and door repair, gutters, downspouts, paint, stains, and sealants. </t>
    </r>
  </si>
  <si>
    <r>
      <t>d.</t>
    </r>
    <r>
      <rPr>
        <sz val="11"/>
        <rFont val="Calibri"/>
        <family val="2"/>
        <scheme val="minor"/>
      </rPr>
      <t xml:space="preserve">       Regarding mobile homes, could include mobile home skirting and overhangs to protect mobile home doors. </t>
    </r>
  </si>
  <si>
    <r>
      <t>e.</t>
    </r>
    <r>
      <rPr>
        <sz val="11"/>
        <rFont val="Calibri"/>
        <family val="2"/>
        <scheme val="minor"/>
      </rPr>
      <t xml:space="preserve">        Could also include carpentry work to protect water heaters located outside to protect DHW from weather elements. </t>
    </r>
  </si>
  <si>
    <r>
      <t>f.</t>
    </r>
    <r>
      <rPr>
        <sz val="11"/>
        <rFont val="Calibri"/>
        <family val="2"/>
        <scheme val="minor"/>
      </rPr>
      <t>         Could include roof, wall, and floor repair; excluding leveling.</t>
    </r>
  </si>
  <si>
    <r>
      <t>g.</t>
    </r>
    <r>
      <rPr>
        <sz val="11"/>
        <rFont val="Calibri"/>
        <family val="2"/>
        <scheme val="minor"/>
      </rPr>
      <t>        Repair of "essential wiring"</t>
    </r>
  </si>
  <si>
    <r>
      <t>a.</t>
    </r>
    <r>
      <rPr>
        <sz val="11"/>
        <rFont val="Calibri"/>
        <family val="2"/>
        <scheme val="minor"/>
      </rPr>
      <t>       Complete replacement of furnace/AC/HVAC as energy efficiency measure is a possibility.</t>
    </r>
  </si>
  <si>
    <r>
      <rPr>
        <sz val="11"/>
        <rFont val="Calibri"/>
        <family val="2"/>
        <scheme val="minor"/>
      </rPr>
      <t xml:space="preserve">i.     Must meet current Energy Star rating for complete system replacement (see guidance </t>
    </r>
  </si>
  <si>
    <r>
      <rPr>
        <sz val="11"/>
        <rFont val="Calibri"/>
        <family val="2"/>
        <scheme val="minor"/>
      </rPr>
      <t>ii.    Must document accurate Manual J and Manual S in client file;</t>
    </r>
  </si>
  <si>
    <r>
      <rPr>
        <sz val="11"/>
        <rFont val="Calibri"/>
        <family val="2"/>
        <scheme val="minor"/>
      </rPr>
      <t xml:space="preserve">vi.   The replacement of AC only components of the HVAC system in cases where the existing </t>
    </r>
  </si>
  <si>
    <r>
      <t>1.</t>
    </r>
    <r>
      <rPr>
        <sz val="11"/>
        <rFont val="Calibri"/>
        <family val="2"/>
        <scheme val="minor"/>
      </rPr>
      <t>    Must meet new 2023 SEER2 and EER2 Energy Star requirements</t>
    </r>
  </si>
  <si>
    <r>
      <rPr>
        <sz val="11"/>
        <rFont val="Calibri"/>
        <family val="2"/>
        <scheme val="minor"/>
      </rPr>
      <t>i.     Clean and tune.</t>
    </r>
  </si>
  <si>
    <r>
      <rPr>
        <sz val="11"/>
        <rFont val="Calibri"/>
        <family val="2"/>
        <scheme val="minor"/>
      </rPr>
      <t>ii.    Clean Evaporative and Condensing coils.</t>
    </r>
  </si>
  <si>
    <r>
      <rPr>
        <sz val="11"/>
        <rFont val="Calibri"/>
        <family val="2"/>
        <scheme val="minor"/>
      </rPr>
      <t>iii.   Check/adjust gas pressure.</t>
    </r>
  </si>
  <si>
    <r>
      <rPr>
        <sz val="11"/>
        <rFont val="Calibri"/>
        <family val="2"/>
        <scheme val="minor"/>
      </rPr>
      <t>iv    Clean blower wheel (squirrel cage).</t>
    </r>
  </si>
  <si>
    <r>
      <rPr>
        <sz val="11"/>
        <rFont val="Calibri"/>
        <family val="2"/>
        <scheme val="minor"/>
      </rPr>
      <t>v.    Check all controls, set heat anticipator if applicable.</t>
    </r>
  </si>
  <si>
    <r>
      <t>c.    </t>
    </r>
    <r>
      <rPr>
        <sz val="11"/>
        <rFont val="Calibri"/>
        <family val="2"/>
        <scheme val="minor"/>
      </rPr>
      <t>Change &amp; leave up to twelve (12) new air filters.</t>
    </r>
  </si>
  <si>
    <r>
      <t>d.</t>
    </r>
    <r>
      <rPr>
        <sz val="11"/>
        <rFont val="Calibri"/>
        <family val="2"/>
        <scheme val="minor"/>
      </rPr>
      <t>    No replacement of window air-conditioners if a HVAC is replaced or repaired to working order.</t>
    </r>
  </si>
  <si>
    <r>
      <t>e.</t>
    </r>
    <r>
      <rPr>
        <sz val="11"/>
        <rFont val="Calibri"/>
        <family val="2"/>
        <scheme val="minor"/>
      </rPr>
      <t>    Replacement of window air-conditioners:</t>
    </r>
  </si>
  <si>
    <r>
      <t>1.</t>
    </r>
    <r>
      <rPr>
        <sz val="11"/>
        <rFont val="Calibri"/>
        <family val="2"/>
        <scheme val="minor"/>
      </rPr>
      <t>    Billing history information to verify the need.</t>
    </r>
  </si>
  <si>
    <r>
      <t>2.</t>
    </r>
    <r>
      <rPr>
        <sz val="11"/>
        <rFont val="Calibri"/>
        <family val="2"/>
        <scheme val="minor"/>
      </rPr>
      <t xml:space="preserve">    Window unit plate information to include age, rated efficiency, </t>
    </r>
  </si>
  <si>
    <r>
      <t>3.</t>
    </r>
    <r>
      <rPr>
        <sz val="11"/>
        <rFont val="Calibri"/>
        <family val="2"/>
        <scheme val="minor"/>
      </rPr>
      <t>    Brief synopsis of the auditors reasoning for the mini split consideration.</t>
    </r>
  </si>
  <si>
    <r>
      <t>4.</t>
    </r>
    <r>
      <rPr>
        <sz val="11"/>
        <rFont val="Calibri"/>
        <family val="2"/>
        <scheme val="minor"/>
      </rPr>
      <t>    Unit drawing showing the coverage of each window unit.</t>
    </r>
  </si>
  <si>
    <r>
      <t>5.</t>
    </r>
    <r>
      <rPr>
        <sz val="11"/>
        <rFont val="Calibri"/>
        <family val="2"/>
        <scheme val="minor"/>
      </rPr>
      <t>    Type of heating system in the house.</t>
    </r>
  </si>
  <si>
    <r>
      <t>6.</t>
    </r>
    <r>
      <rPr>
        <sz val="11"/>
        <rFont val="Calibri"/>
        <family val="2"/>
        <scheme val="minor"/>
      </rPr>
      <t>    Cost information of the replacement system.</t>
    </r>
  </si>
  <si>
    <r>
      <t>7.</t>
    </r>
    <r>
      <rPr>
        <sz val="11"/>
        <rFont val="Calibri"/>
        <family val="2"/>
        <scheme val="minor"/>
      </rPr>
      <t xml:space="preserve">    Other information deemed necessary by the Department to justify </t>
    </r>
  </si>
  <si>
    <r>
      <t>a.    </t>
    </r>
    <r>
      <rPr>
        <sz val="11"/>
        <rFont val="Calibri"/>
        <family val="2"/>
        <scheme val="minor"/>
      </rPr>
      <t xml:space="preserve">Doors/windows that are structurally unsound or unable to be </t>
    </r>
  </si>
  <si>
    <t xml:space="preserve">iii.   Maximum of three (3) window units can be replaced.  </t>
  </si>
  <si>
    <t xml:space="preserve">iv.    Must be Energy Star Rated and sized according to manufacturer's room sizing </t>
  </si>
  <si>
    <r>
      <t xml:space="preserve">v.    </t>
    </r>
    <r>
      <rPr>
        <sz val="11"/>
        <rFont val="Calibri"/>
        <family val="2"/>
        <scheme val="minor"/>
      </rPr>
      <t xml:space="preserve">Mini split replacement options for units with inefficient or oversized window units </t>
    </r>
  </si>
  <si>
    <t xml:space="preserve">        will be considered on a case by case basis with Department approval. </t>
  </si>
  <si>
    <t xml:space="preserve">     In order to receive Department approval, Subrecipient must provide the following: </t>
  </si>
  <si>
    <t>• Doors and/or Windows</t>
  </si>
  <si>
    <t xml:space="preserve">Subrecipient: </t>
  </si>
  <si>
    <t xml:space="preserve">Single Family Site-Built Priority List Checklist- Region 1 (HOT) </t>
  </si>
  <si>
    <t xml:space="preserve">True </t>
  </si>
  <si>
    <t xml:space="preserve">False </t>
  </si>
  <si>
    <t xml:space="preserve">The home is 3-stories or less above grade. </t>
  </si>
  <si>
    <t xml:space="preserve">Effective January 1, 2023 </t>
  </si>
  <si>
    <t xml:space="preserve">1. - Mandatory -Health &amp; Safety Items </t>
  </si>
  <si>
    <t xml:space="preserve">Install all applicable Health &amp; Safety (H&amp;S) measures per Grantee's DOE- Approved H&amp;S Plan. </t>
  </si>
  <si>
    <t xml:space="preserve">2.- Mandatory- Light Emitting Diode (LED) </t>
  </si>
  <si>
    <t xml:space="preserve">Install lighting replacement of all existing screw-based incadescent, halogen, or compact fluorescent lighting used for a minimum of one hour per day. </t>
  </si>
  <si>
    <t>○ Lighting Replacement SWS</t>
  </si>
  <si>
    <t>3.-Mandatory-Air Sealing</t>
  </si>
  <si>
    <t>Air Sealing target value meets 1 cfm/ft2 or is in compliance with TDCHA's Target Policy</t>
  </si>
  <si>
    <t xml:space="preserve">Yes </t>
  </si>
  <si>
    <t>N/A</t>
  </si>
  <si>
    <t>○ Air sealing SWS</t>
  </si>
  <si>
    <t>4.-Mandatory-Duct Sealing</t>
  </si>
  <si>
    <t xml:space="preserve">Seal all accessbile ducts located outside the thermal boundary. </t>
  </si>
  <si>
    <t xml:space="preserve">Duct Sealing target value is 1 Pascal per register as measured with a Pressure Pan. </t>
  </si>
  <si>
    <t xml:space="preserve">Duct Sealing target value meets/exceeds  Blower Door/Duct Blaster Sheet targets or  is in compliance with TDCHA's Target Policy </t>
  </si>
  <si>
    <t>○ Duct sealing SWS</t>
  </si>
  <si>
    <t>5.-Mandatory-Duct Insulation</t>
  </si>
  <si>
    <t xml:space="preserve">Insulate all accessible uninsulated ducts located outside the thermal boundary to R-8 or R12 if exposed to the exterior. </t>
  </si>
  <si>
    <t>○ General Duct Insulation SWS</t>
  </si>
  <si>
    <t>○</t>
  </si>
  <si>
    <t xml:space="preserve">Unconditioned Attic </t>
  </si>
  <si>
    <t xml:space="preserve">○ Attic Floors- Unconditoned Attic SWS </t>
  </si>
  <si>
    <t xml:space="preserve">Finished Attic / Kneewall Attic / Bonus Room </t>
  </si>
  <si>
    <t xml:space="preserve">7.-Mandatory-Wall Insulation </t>
  </si>
  <si>
    <t xml:space="preserve">a. </t>
  </si>
  <si>
    <t xml:space="preserve">Mandatory:- Insulate any uninsulated exterior wall cavities to capacity with dense pack insulation. </t>
  </si>
  <si>
    <t xml:space="preserve">b. </t>
  </si>
  <si>
    <t>○ Dense Pack Insulation SWS</t>
  </si>
  <si>
    <t xml:space="preserve">8.-Mandatory-Floor Insulation </t>
  </si>
  <si>
    <t xml:space="preserve">Insulate all uninsulated floors over unconditioned foundations to R-30 or to full joist capacity, if less. </t>
  </si>
  <si>
    <t xml:space="preserve">Must include complete ground moisture barrier over any exposed dirt floor. </t>
  </si>
  <si>
    <t>○ Floors SWS</t>
  </si>
  <si>
    <t>○ Ground Vapor Retarders SWS</t>
  </si>
  <si>
    <t xml:space="preserve">Low-Flow Devices SWS </t>
  </si>
  <si>
    <t>Domestic Water Heater (DWH) tank insulation (R-10 minimum)-</t>
  </si>
  <si>
    <t xml:space="preserve">Tank Insulation SWS </t>
  </si>
  <si>
    <t xml:space="preserve">DWH pipe insulation (6' of both and cold-water lines nearest the DWH, and any accessible hot water lines beyond that to R-3) </t>
  </si>
  <si>
    <t>Pipe Insulation SWS</t>
  </si>
  <si>
    <t>10.-Optional:-Refrigerator</t>
  </si>
  <si>
    <t>Was manufactured before 2001</t>
  </si>
  <si>
    <t xml:space="preserve">Uses &gt;1000 kWh/yr based upon energy use metering or industry accepted resource. </t>
  </si>
  <si>
    <t xml:space="preserve">○ Refrigerator Replacement SWS </t>
  </si>
  <si>
    <t>i)</t>
  </si>
  <si>
    <t>ii)</t>
  </si>
  <si>
    <t>iii)</t>
  </si>
  <si>
    <t xml:space="preserve">Replace existing window A/C manufactured before 2014 with a minimum 12 CEER or higher unit of the same or lesser BTU capacity.  </t>
  </si>
  <si>
    <t>iv)</t>
  </si>
  <si>
    <t>○ Heating &amp; Cooling: Equipment Installation SWS</t>
  </si>
  <si>
    <t xml:space="preserve">Manufactured Homes Priority List Checklist- Region 1 (HOT) </t>
  </si>
  <si>
    <t xml:space="preserve">The home is a single-wide or double-wide manufactured home. </t>
  </si>
  <si>
    <t xml:space="preserve">Replace all single-paned metal-framed windows with Low-E double-paned windows having a U-value of 0.33 or less. </t>
  </si>
  <si>
    <t xml:space="preserve">Single pane windows with storm windows are not eligible for replacement using DOE funds. </t>
  </si>
  <si>
    <t>○ Window Replacement SWS</t>
  </si>
  <si>
    <t>8.-Optional:-Refrigerator</t>
  </si>
  <si>
    <t>Low-Rise Multifamily Priority List Checklist- Region 1 (HOT)</t>
  </si>
  <si>
    <t xml:space="preserve">The building is 3-stories or less above grade. </t>
  </si>
  <si>
    <t xml:space="preserve">The building contains 5 or more dwelling units. </t>
  </si>
  <si>
    <t xml:space="preserve">Ceiling insulation- insulate all accessible attics to R-38 or to capacity, if less. </t>
  </si>
  <si>
    <t xml:space="preserve">Wall Insulation- where the total gross area of any uninsulated exterior wall is &gt;10%, insulate the missing areas to capacity with dense pack insulation. </t>
  </si>
  <si>
    <t>9.-Optional:-Refrigerator</t>
  </si>
  <si>
    <t xml:space="preserve">10.- Optional- Light Emitting Diode (LED) </t>
  </si>
  <si>
    <t>LED Lighting replacement of fluorescent tube lighting</t>
  </si>
  <si>
    <t>AFUE/Efficiency - Gas Furnace</t>
  </si>
  <si>
    <t>H12</t>
  </si>
  <si>
    <t>I&amp;J12</t>
  </si>
  <si>
    <t>A13</t>
  </si>
  <si>
    <t>B13</t>
  </si>
  <si>
    <t>C13</t>
  </si>
  <si>
    <t>D13</t>
  </si>
  <si>
    <t>E13</t>
  </si>
  <si>
    <t>F13</t>
  </si>
  <si>
    <t>G13</t>
  </si>
  <si>
    <t>H13</t>
  </si>
  <si>
    <t>J13</t>
  </si>
  <si>
    <t>Rev.8/3/2020</t>
  </si>
  <si>
    <t/>
  </si>
  <si>
    <t>FALSE</t>
  </si>
  <si>
    <t>Remaining total ventilation needed for compliance 1/150 Exception</t>
  </si>
  <si>
    <t>Remaining total ventilation needed for compliance 1/300 Exception</t>
  </si>
  <si>
    <t xml:space="preserve">Remaining total ventilation needed for compliance 1/150 </t>
  </si>
  <si>
    <t xml:space="preserve">Remaining/Needed Ventilation Calculator </t>
  </si>
  <si>
    <t xml:space="preserve">Will the estimated ventilation to be added satisfy the 1/150 Sq. Ft. requirements </t>
  </si>
  <si>
    <r>
      <t xml:space="preserve">Will the installed </t>
    </r>
    <r>
      <rPr>
        <b/>
        <i/>
        <sz val="11"/>
        <color theme="1"/>
        <rFont val="Calibri"/>
        <family val="2"/>
        <scheme val="minor"/>
      </rPr>
      <t>Low</t>
    </r>
    <r>
      <rPr>
        <sz val="11"/>
        <color theme="1"/>
        <rFont val="Calibri"/>
        <family val="2"/>
        <scheme val="minor"/>
      </rPr>
      <t xml:space="preserve"> Ventilation meet current 50/50 code requirements (1/300)</t>
    </r>
  </si>
  <si>
    <r>
      <t xml:space="preserve">Will the installed </t>
    </r>
    <r>
      <rPr>
        <b/>
        <i/>
        <sz val="11"/>
        <color theme="1"/>
        <rFont val="Calibri"/>
        <family val="2"/>
        <scheme val="minor"/>
      </rPr>
      <t>High</t>
    </r>
    <r>
      <rPr>
        <sz val="11"/>
        <color theme="1"/>
        <rFont val="Calibri"/>
        <family val="2"/>
        <scheme val="minor"/>
      </rPr>
      <t xml:space="preserve"> Ventilation meet current 50/50 code requirements (1/300)</t>
    </r>
  </si>
  <si>
    <t>Will the installed Total Ventilation meet current code requirements (1/150)</t>
  </si>
  <si>
    <t xml:space="preserve">Low </t>
  </si>
  <si>
    <t>Low</t>
  </si>
  <si>
    <t>High</t>
  </si>
  <si>
    <t>Ventilation to Add</t>
  </si>
  <si>
    <r>
      <t xml:space="preserve">Total </t>
    </r>
    <r>
      <rPr>
        <b/>
        <i/>
        <sz val="11"/>
        <color theme="1"/>
        <rFont val="Calibri"/>
        <family val="2"/>
        <scheme val="minor"/>
      </rPr>
      <t>Low</t>
    </r>
    <r>
      <rPr>
        <sz val="11"/>
        <color theme="1"/>
        <rFont val="Calibri"/>
        <family val="2"/>
        <scheme val="minor"/>
      </rPr>
      <t xml:space="preserve"> Ventilation needed for 50/50 compliance (1/300 Exception)</t>
    </r>
  </si>
  <si>
    <r>
      <t xml:space="preserve">Total </t>
    </r>
    <r>
      <rPr>
        <b/>
        <i/>
        <sz val="11"/>
        <color theme="1"/>
        <rFont val="Calibri"/>
        <family val="2"/>
        <scheme val="minor"/>
      </rPr>
      <t>High</t>
    </r>
    <r>
      <rPr>
        <sz val="11"/>
        <color theme="1"/>
        <rFont val="Calibri"/>
        <family val="2"/>
        <scheme val="minor"/>
      </rPr>
      <t xml:space="preserve"> Ventilation needed for 50/50 compliance (1/300 Exception)</t>
    </r>
  </si>
  <si>
    <t>Total  Ventilation needed for compliance (1/150)</t>
  </si>
  <si>
    <t>Total Square Footage of Venting Required for Attic Space (1/300)</t>
  </si>
  <si>
    <t>At the completion of the project, will the venting be approximately split 50/50 between high and low (lower 40% of attic space) venting?</t>
  </si>
  <si>
    <t xml:space="preserve">Total Existing Vent Area (Low) </t>
  </si>
  <si>
    <t>Total Existing Vent Area (High)</t>
  </si>
  <si>
    <t>Existing Ventilation Per Whole House Assessment Form</t>
  </si>
  <si>
    <t>Domestic Water Heater (DWH) tank insulation (R-10 minimum)</t>
  </si>
  <si>
    <r>
      <rPr>
        <b/>
        <i/>
        <u/>
        <sz val="11"/>
        <color rgb="FFC00000"/>
        <rFont val="Calibri"/>
        <family val="2"/>
        <scheme val="minor"/>
      </rPr>
      <t>Note</t>
    </r>
    <r>
      <rPr>
        <i/>
        <sz val="11"/>
        <color rgb="FFC00000"/>
        <rFont val="Calibri"/>
        <family val="2"/>
        <scheme val="minor"/>
      </rPr>
      <t>:</t>
    </r>
    <r>
      <rPr>
        <sz val="11"/>
        <color rgb="FFC00000"/>
        <rFont val="Calibri"/>
        <family val="2"/>
        <scheme val="minor"/>
      </rPr>
      <t xml:space="preserve"> If the auditor determines that the dwelling unit needs any measure not included on this PL or the home does not meet the basic requirements listed above, then a site-specific energy audit must be run in compliance with the Grantee's most recently DOE-approved energy audit procedures. </t>
    </r>
  </si>
  <si>
    <r>
      <rPr>
        <b/>
        <i/>
        <u/>
        <sz val="11"/>
        <color rgb="FFC00000"/>
        <rFont val="Calibri"/>
        <family val="2"/>
        <scheme val="minor"/>
      </rPr>
      <t>Note</t>
    </r>
    <r>
      <rPr>
        <b/>
        <i/>
        <sz val="11"/>
        <color rgb="FFC00000"/>
        <rFont val="Calibri"/>
        <family val="2"/>
        <scheme val="minor"/>
      </rPr>
      <t>:</t>
    </r>
    <r>
      <rPr>
        <sz val="11"/>
        <color rgb="FFC00000"/>
        <rFont val="Calibri"/>
        <family val="2"/>
        <scheme val="minor"/>
      </rPr>
      <t xml:space="preserve"> If the auditor determines that the dwelling unit needs any measure not included on this PL or the home does not meet the basic requirements listed above, then a site-specific energy audit must be run in compliance with the Grantee's most recently DOE-approved energy audit procedures. </t>
    </r>
  </si>
  <si>
    <t>○WPN 22-7</t>
  </si>
  <si>
    <r>
      <t xml:space="preserve">If you answer </t>
    </r>
    <r>
      <rPr>
        <b/>
        <sz val="11"/>
        <color rgb="FFC00000"/>
        <rFont val="Calibri"/>
        <family val="2"/>
        <scheme val="minor"/>
      </rPr>
      <t>FALSE</t>
    </r>
    <r>
      <rPr>
        <sz val="11"/>
        <color rgb="FFC00000"/>
        <rFont val="Calibri"/>
        <family val="2"/>
        <scheme val="minor"/>
      </rPr>
      <t xml:space="preserve"> to </t>
    </r>
    <r>
      <rPr>
        <u/>
        <sz val="11"/>
        <color rgb="FFC00000"/>
        <rFont val="Calibri"/>
        <family val="2"/>
        <scheme val="minor"/>
      </rPr>
      <t xml:space="preserve">any </t>
    </r>
    <r>
      <rPr>
        <sz val="11"/>
        <color rgb="FFC00000"/>
        <rFont val="Calibri"/>
        <family val="2"/>
        <scheme val="minor"/>
      </rPr>
      <t xml:space="preserve">of these questions, then this property is not eligible for DOE PL measures. </t>
    </r>
  </si>
  <si>
    <t>The home is a single-family or small multi-family (1-4) dwelling unit.</t>
  </si>
  <si>
    <r>
      <t xml:space="preserve">The primary heating system is </t>
    </r>
    <r>
      <rPr>
        <b/>
        <u/>
        <sz val="11"/>
        <color theme="1"/>
        <rFont val="Calibri"/>
        <family val="2"/>
        <scheme val="minor"/>
      </rPr>
      <t>NOT</t>
    </r>
    <r>
      <rPr>
        <sz val="11"/>
        <color theme="1"/>
        <rFont val="Calibri"/>
        <family val="2"/>
        <scheme val="minor"/>
      </rPr>
      <t xml:space="preserve"> a heat pump manufactured after 2006.</t>
    </r>
  </si>
  <si>
    <r>
      <t xml:space="preserve">Mandatory only for units with </t>
    </r>
    <r>
      <rPr>
        <b/>
        <i/>
        <u/>
        <sz val="11"/>
        <color theme="1"/>
        <rFont val="Calibri"/>
        <family val="2"/>
        <scheme val="minor"/>
      </rPr>
      <t>propane</t>
    </r>
    <r>
      <rPr>
        <b/>
        <i/>
        <sz val="11"/>
        <color theme="1"/>
        <rFont val="Calibri"/>
        <family val="2"/>
        <scheme val="minor"/>
      </rPr>
      <t xml:space="preserve"> or </t>
    </r>
    <r>
      <rPr>
        <b/>
        <i/>
        <u/>
        <sz val="11"/>
        <color theme="1"/>
        <rFont val="Calibri"/>
        <family val="2"/>
        <scheme val="minor"/>
      </rPr>
      <t>oil-fired primary heat</t>
    </r>
  </si>
  <si>
    <r>
      <t xml:space="preserve">The home does </t>
    </r>
    <r>
      <rPr>
        <b/>
        <u/>
        <sz val="11"/>
        <color theme="1"/>
        <rFont val="Calibri"/>
        <family val="2"/>
        <scheme val="minor"/>
      </rPr>
      <t>NOT</t>
    </r>
    <r>
      <rPr>
        <sz val="11"/>
        <color theme="1"/>
        <rFont val="Calibri"/>
        <family val="2"/>
        <scheme val="minor"/>
      </rPr>
      <t xml:space="preserve"> have an attached conditioned addition. </t>
    </r>
  </si>
  <si>
    <t xml:space="preserve">No </t>
  </si>
  <si>
    <t xml:space="preserve">Air Sealing- Seal the exterior pressure boundary surfaces at all the following locations: attic top-plates; ceiling, wall, and floor bypasses, penetrations, and holes; sill box to floor intersection if on unconditioned crawlspace or basement, or entire sill box area if conditioned foundation. </t>
  </si>
  <si>
    <t xml:space="preserve">6.-Mandatory-Ceiling Ins. </t>
  </si>
  <si>
    <r>
      <rPr>
        <sz val="11"/>
        <color theme="10"/>
        <rFont val="Calibri"/>
        <family val="2"/>
        <scheme val="minor"/>
      </rPr>
      <t xml:space="preserve">             </t>
    </r>
    <r>
      <rPr>
        <b/>
        <i/>
        <u/>
        <sz val="11"/>
        <color theme="10"/>
        <rFont val="Calibri"/>
        <family val="2"/>
        <scheme val="minor"/>
      </rPr>
      <t xml:space="preserve">○ Inaccessible Ceilings- Dense Pack SWS  </t>
    </r>
  </si>
  <si>
    <r>
      <rPr>
        <b/>
        <i/>
        <sz val="11"/>
        <color theme="10"/>
        <rFont val="Calibri"/>
        <family val="2"/>
        <scheme val="minor"/>
      </rPr>
      <t xml:space="preserve">             </t>
    </r>
    <r>
      <rPr>
        <b/>
        <i/>
        <u/>
        <sz val="11"/>
        <color theme="10"/>
        <rFont val="Calibri"/>
        <family val="2"/>
        <scheme val="minor"/>
      </rPr>
      <t>○ Attic Knee Walls SWS</t>
    </r>
  </si>
  <si>
    <t>9.-Optional:-Low C. Measures</t>
  </si>
  <si>
    <t xml:space="preserve">DWH pipe insulation (6' of both and cold-water lines nearest the DWH, and any accessible hot water lines beyond that to R-3) - </t>
  </si>
  <si>
    <t xml:space="preserve">$250 per home DOE WAP funds cap </t>
  </si>
  <si>
    <t xml:space="preserve">11.-Optional Primary HVAC System Replacements  </t>
  </si>
  <si>
    <t xml:space="preserve">iv) </t>
  </si>
  <si>
    <t xml:space="preserve">If the home has any other existing combination of heating/cooling systems other than as described above, then an energy model may be run that assumes items 1-8 have been completed and determine if an alternative heating/cooling system replacement is cost for this specific home. </t>
  </si>
  <si>
    <r>
      <t xml:space="preserve">The primary heating system is </t>
    </r>
    <r>
      <rPr>
        <b/>
        <u/>
        <sz val="11"/>
        <color theme="1"/>
        <rFont val="Calibri"/>
        <family val="2"/>
        <scheme val="minor"/>
      </rPr>
      <t>NOT</t>
    </r>
    <r>
      <rPr>
        <sz val="11"/>
        <color theme="1"/>
        <rFont val="Calibri"/>
        <family val="2"/>
        <scheme val="minor"/>
      </rPr>
      <t xml:space="preserve"> a natural gas furnace with an original AFUE of </t>
    </r>
    <r>
      <rPr>
        <u/>
        <sz val="11"/>
        <color theme="1"/>
        <rFont val="Calibri"/>
        <family val="2"/>
        <scheme val="minor"/>
      </rPr>
      <t>&gt;</t>
    </r>
    <r>
      <rPr>
        <sz val="11"/>
        <color theme="1"/>
        <rFont val="Calibri"/>
        <family val="2"/>
        <scheme val="minor"/>
      </rPr>
      <t xml:space="preserve"> 90%</t>
    </r>
  </si>
  <si>
    <r>
      <t xml:space="preserve">The primary heating system is </t>
    </r>
    <r>
      <rPr>
        <b/>
        <u/>
        <sz val="11"/>
        <color theme="1"/>
        <rFont val="Calibri"/>
        <family val="2"/>
        <scheme val="minor"/>
      </rPr>
      <t>NOT</t>
    </r>
    <r>
      <rPr>
        <sz val="11"/>
        <color theme="1"/>
        <rFont val="Calibri"/>
        <family val="2"/>
        <scheme val="minor"/>
      </rPr>
      <t xml:space="preserve"> a natural gas furnace with an original AFUE of</t>
    </r>
    <r>
      <rPr>
        <u/>
        <sz val="11"/>
        <color theme="1"/>
        <rFont val="Calibri"/>
        <family val="2"/>
        <scheme val="minor"/>
      </rPr>
      <t xml:space="preserve"> &gt;</t>
    </r>
    <r>
      <rPr>
        <sz val="11"/>
        <color theme="1"/>
        <rFont val="Calibri"/>
        <family val="2"/>
        <scheme val="minor"/>
      </rPr>
      <t xml:space="preserve"> 90%</t>
    </r>
  </si>
  <si>
    <r>
      <t xml:space="preserve">The primary heating system is </t>
    </r>
    <r>
      <rPr>
        <b/>
        <u/>
        <sz val="11"/>
        <color theme="1"/>
        <rFont val="Calibri"/>
        <family val="2"/>
        <scheme val="minor"/>
      </rPr>
      <t>NOT</t>
    </r>
    <r>
      <rPr>
        <sz val="11"/>
        <color theme="1"/>
        <rFont val="Calibri"/>
        <family val="2"/>
        <scheme val="minor"/>
      </rPr>
      <t xml:space="preserve"> a natural gas furnace originally rated for </t>
    </r>
    <r>
      <rPr>
        <u/>
        <sz val="11"/>
        <color theme="1"/>
        <rFont val="Calibri"/>
        <family val="2"/>
        <scheme val="minor"/>
      </rPr>
      <t>&gt;</t>
    </r>
    <r>
      <rPr>
        <sz val="11"/>
        <color theme="1"/>
        <rFont val="Calibri"/>
        <family val="2"/>
        <scheme val="minor"/>
      </rPr>
      <t>80% AFUE.</t>
    </r>
  </si>
  <si>
    <t xml:space="preserve">5.-Mandatory-Ceiling Ins. </t>
  </si>
  <si>
    <t xml:space="preserve">6. Mandatory -Window R. </t>
  </si>
  <si>
    <t xml:space="preserve">6. Optional -Window R. </t>
  </si>
  <si>
    <t>7.-Optional:-Low.C.  Measures</t>
  </si>
  <si>
    <r>
      <rPr>
        <b/>
        <i/>
        <u/>
        <sz val="11"/>
        <color theme="1"/>
        <rFont val="Calibri"/>
        <family val="2"/>
        <scheme val="minor"/>
      </rPr>
      <t>$250</t>
    </r>
    <r>
      <rPr>
        <b/>
        <i/>
        <sz val="11"/>
        <color theme="1"/>
        <rFont val="Calibri"/>
        <family val="2"/>
        <scheme val="minor"/>
      </rPr>
      <t xml:space="preserve"> per home DOE WAP funds cap </t>
    </r>
  </si>
  <si>
    <t xml:space="preserve">9.-Optional Primary HVAC System Replacements  </t>
  </si>
  <si>
    <t xml:space="preserve">iI) </t>
  </si>
  <si>
    <t xml:space="preserve">If the home has any other existing combination of heating/cooling systems other than as described above, then an energy model may be run that assumes items 1-5 have been completed and determine if an alternative heating/cooling system replacement is cost for this specific home. </t>
  </si>
  <si>
    <r>
      <t xml:space="preserve">Optional only for home with </t>
    </r>
    <r>
      <rPr>
        <b/>
        <i/>
        <u/>
        <sz val="11"/>
        <color theme="1"/>
        <rFont val="Calibri"/>
        <family val="2"/>
        <scheme val="minor"/>
      </rPr>
      <t>propane</t>
    </r>
    <r>
      <rPr>
        <b/>
        <i/>
        <sz val="11"/>
        <color theme="1"/>
        <rFont val="Calibri"/>
        <family val="2"/>
        <scheme val="minor"/>
      </rPr>
      <t xml:space="preserve"> or </t>
    </r>
    <r>
      <rPr>
        <b/>
        <i/>
        <u/>
        <sz val="11"/>
        <color theme="1"/>
        <rFont val="Calibri"/>
        <family val="2"/>
        <scheme val="minor"/>
      </rPr>
      <t>oil-fired</t>
    </r>
    <r>
      <rPr>
        <b/>
        <i/>
        <sz val="11"/>
        <color theme="1"/>
        <rFont val="Calibri"/>
        <family val="2"/>
        <scheme val="minor"/>
      </rPr>
      <t xml:space="preserve"> primary heat only. </t>
    </r>
  </si>
  <si>
    <t xml:space="preserve">If the home has any other existing combination of heating/cooling systems other than as described above, then an energy model may be run that assumes items 1-6 have been completed and determine if an alternative heating/cooling system replacement is cost for this specific home. </t>
  </si>
  <si>
    <t xml:space="preserve">Incidental Repair Measure (IRM) costs will not exceed 10% of the projects total ECM package. </t>
  </si>
  <si>
    <t xml:space="preserve">Air Sealing- Seal the primary pressure boundary surfaces at all the following locations: attic top-plates; attic ceiling, exterior wall, and floor penetrations, and holes; sill box to floor intersection if on unconditioned crawlspace or basement, or entire sill box area if conditioned foundation. </t>
  </si>
  <si>
    <t>8.-Optional:-Low C. Measures</t>
  </si>
  <si>
    <r>
      <t xml:space="preserve">Replace up to (1) refrigerator per home, with a label rating of less than 400kWh/yr and maximum installed cost of </t>
    </r>
    <r>
      <rPr>
        <b/>
        <i/>
        <u/>
        <sz val="11"/>
        <color theme="1"/>
        <rFont val="Calibri"/>
        <family val="2"/>
        <scheme val="minor"/>
      </rPr>
      <t xml:space="preserve">$850 </t>
    </r>
    <r>
      <rPr>
        <b/>
        <i/>
        <sz val="11"/>
        <color theme="1"/>
        <rFont val="Calibri"/>
        <family val="2"/>
        <scheme val="minor"/>
      </rPr>
      <t xml:space="preserve">per unit when the existing refrigerator:  </t>
    </r>
  </si>
  <si>
    <t xml:space="preserve">v) </t>
  </si>
  <si>
    <t xml:space="preserve">If the building has any other existing combination of heating/cooling systems other than as described above, then an energy model may be run in compliance with the Grantee's DOE-approved audit process which assumes items 1-8 have been completed and determine if an alternative heating/cooling system replacement is cost effective for this specific building. </t>
  </si>
  <si>
    <t xml:space="preserve">Floor Insulation- insulate all uninsulated floors over unconditioned foundations to R-30 or to full joist capacity if less. Must include complete ground moisture barrier over any exposed dirt. </t>
  </si>
  <si>
    <r>
      <t xml:space="preserve">Faucet aerators ( </t>
    </r>
    <r>
      <rPr>
        <i/>
        <u/>
        <sz val="11"/>
        <color theme="1"/>
        <rFont val="Calibri"/>
        <family val="2"/>
        <scheme val="minor"/>
      </rPr>
      <t xml:space="preserve">&lt; </t>
    </r>
    <r>
      <rPr>
        <i/>
        <sz val="11"/>
        <color theme="1"/>
        <rFont val="Calibri"/>
        <family val="2"/>
        <scheme val="minor"/>
      </rPr>
      <t xml:space="preserve">2.2 GPM) - </t>
    </r>
  </si>
  <si>
    <r>
      <t xml:space="preserve">Showerhead ( </t>
    </r>
    <r>
      <rPr>
        <i/>
        <u/>
        <sz val="11"/>
        <color theme="1"/>
        <rFont val="Calibri"/>
        <family val="2"/>
        <scheme val="minor"/>
      </rPr>
      <t xml:space="preserve">&lt; </t>
    </r>
    <r>
      <rPr>
        <i/>
        <sz val="11"/>
        <color theme="1"/>
        <rFont val="Calibri"/>
        <family val="2"/>
        <scheme val="minor"/>
      </rPr>
      <t xml:space="preserve">2.5 GPM) - </t>
    </r>
  </si>
  <si>
    <r>
      <t xml:space="preserve">i. </t>
    </r>
    <r>
      <rPr>
        <b/>
        <i/>
        <u/>
        <sz val="11"/>
        <color theme="1"/>
        <rFont val="Calibri"/>
        <family val="2"/>
        <scheme val="minor"/>
      </rPr>
      <t>Mandatory</t>
    </r>
    <r>
      <rPr>
        <i/>
        <sz val="11"/>
        <color theme="1"/>
        <rFont val="Calibri"/>
        <family val="2"/>
        <scheme val="minor"/>
      </rPr>
      <t xml:space="preserve">: insulate all accessible attics to R-38 or to capacity if less. </t>
    </r>
  </si>
  <si>
    <r>
      <t xml:space="preserve">i. </t>
    </r>
    <r>
      <rPr>
        <b/>
        <i/>
        <u/>
        <sz val="11"/>
        <color theme="1"/>
        <rFont val="Calibri"/>
        <family val="2"/>
        <scheme val="minor"/>
      </rPr>
      <t>Mandatory</t>
    </r>
    <r>
      <rPr>
        <i/>
        <sz val="11"/>
        <color theme="1"/>
        <rFont val="Calibri"/>
        <family val="2"/>
        <scheme val="minor"/>
      </rPr>
      <t xml:space="preserve">: insulate all attic flats (collar beam &amp; outer ceiling joists) to R-38 or to capacity if less. </t>
    </r>
  </si>
  <si>
    <r>
      <t xml:space="preserve">ii. </t>
    </r>
    <r>
      <rPr>
        <b/>
        <i/>
        <u/>
        <sz val="11"/>
        <color theme="1"/>
        <rFont val="Calibri"/>
        <family val="2"/>
        <scheme val="minor"/>
      </rPr>
      <t>Mandatory</t>
    </r>
    <r>
      <rPr>
        <i/>
        <sz val="11"/>
        <color theme="1"/>
        <rFont val="Calibri"/>
        <family val="2"/>
        <scheme val="minor"/>
      </rPr>
      <t xml:space="preserve">: Insulate all uninsulated attic enclosed roof rafter slopes to maximum capacity possible.  </t>
    </r>
  </si>
  <si>
    <r>
      <t xml:space="preserve">iii. </t>
    </r>
    <r>
      <rPr>
        <b/>
        <i/>
        <u/>
        <sz val="11"/>
        <color theme="1"/>
        <rFont val="Calibri"/>
        <family val="2"/>
        <scheme val="minor"/>
      </rPr>
      <t>Mandatory</t>
    </r>
    <r>
      <rPr>
        <i/>
        <sz val="11"/>
        <color theme="1"/>
        <rFont val="Calibri"/>
        <family val="2"/>
        <scheme val="minor"/>
      </rPr>
      <t xml:space="preserve">: Insulate all uninsulated knee walls to R-15 or to capacity, whichever is greater.   </t>
    </r>
  </si>
  <si>
    <r>
      <rPr>
        <i/>
        <sz val="11"/>
        <rFont val="Calibri"/>
        <family val="2"/>
        <scheme val="minor"/>
      </rPr>
      <t>Optional</t>
    </r>
    <r>
      <rPr>
        <i/>
        <sz val="11"/>
        <color theme="1"/>
        <rFont val="Calibri"/>
        <family val="2"/>
        <scheme val="minor"/>
      </rPr>
      <t xml:space="preserve">:- Insulate any partially insulated exterior wall cavities (e.g., 3.5" cavity with 2" of existing batt) using dense-pack insulation. </t>
    </r>
  </si>
  <si>
    <r>
      <t xml:space="preserve">i. </t>
    </r>
    <r>
      <rPr>
        <b/>
        <i/>
        <u/>
        <sz val="11"/>
        <color theme="1"/>
        <rFont val="Calibri"/>
        <family val="2"/>
        <scheme val="minor"/>
      </rPr>
      <t>Mandatory</t>
    </r>
    <r>
      <rPr>
        <i/>
        <sz val="11"/>
        <color theme="1"/>
        <rFont val="Calibri"/>
        <family val="2"/>
        <scheme val="minor"/>
      </rPr>
      <t xml:space="preserve">: insulate all accessible attics to R-49 or to capacity if less. </t>
    </r>
  </si>
  <si>
    <r>
      <t xml:space="preserve">i. </t>
    </r>
    <r>
      <rPr>
        <b/>
        <i/>
        <u/>
        <sz val="11"/>
        <color theme="1"/>
        <rFont val="Calibri"/>
        <family val="2"/>
        <scheme val="minor"/>
      </rPr>
      <t>Mandatory</t>
    </r>
    <r>
      <rPr>
        <i/>
        <sz val="11"/>
        <color theme="1"/>
        <rFont val="Calibri"/>
        <family val="2"/>
        <scheme val="minor"/>
      </rPr>
      <t xml:space="preserve">: insulate all attic flats (collar beam &amp; outer ceiling joists) to R-49 or to capacity if less. </t>
    </r>
  </si>
  <si>
    <t xml:space="preserve">11.- Optional- Light Emitting Diode (LED) </t>
  </si>
  <si>
    <t xml:space="preserve">12.-Optional Primary HVAC System Replacements  </t>
  </si>
  <si>
    <t xml:space="preserve">Install lighting replacement of all existing screw-based incandescent, halogen, or compact fluorescent lighting used for a minimum of one hour per day. </t>
  </si>
  <si>
    <t xml:space="preserve">Seal all accessible ducts located outside the thermal boundary. </t>
  </si>
  <si>
    <r>
      <rPr>
        <b/>
        <i/>
        <sz val="11"/>
        <color theme="10"/>
        <rFont val="Calibri"/>
        <family val="2"/>
        <scheme val="minor"/>
      </rPr>
      <t xml:space="preserve">            </t>
    </r>
    <r>
      <rPr>
        <b/>
        <i/>
        <u/>
        <sz val="11"/>
        <color theme="10"/>
        <rFont val="Calibri"/>
        <family val="2"/>
        <scheme val="minor"/>
      </rPr>
      <t xml:space="preserve">○ Attic Floors- Unconditioned Attic SWS </t>
    </r>
  </si>
  <si>
    <r>
      <rPr>
        <sz val="11"/>
        <color theme="10"/>
        <rFont val="Calibri"/>
        <family val="2"/>
        <scheme val="minor"/>
      </rPr>
      <t xml:space="preserve">           </t>
    </r>
    <r>
      <rPr>
        <b/>
        <i/>
        <u/>
        <sz val="11"/>
        <color theme="10"/>
        <rFont val="Calibri"/>
        <family val="2"/>
        <scheme val="minor"/>
      </rPr>
      <t xml:space="preserve"> ○ Attic Floors- Unconditioned Attic SWS </t>
    </r>
  </si>
  <si>
    <t xml:space="preserve">Finished Attic / Knee wall Attic / Bonus Room </t>
  </si>
  <si>
    <r>
      <rPr>
        <b/>
        <i/>
        <sz val="11"/>
        <color theme="10"/>
        <rFont val="Calibri"/>
        <family val="2"/>
        <scheme val="minor"/>
      </rPr>
      <t xml:space="preserve">           </t>
    </r>
    <r>
      <rPr>
        <sz val="11"/>
        <color theme="10"/>
        <rFont val="Calibri"/>
        <family val="2"/>
        <scheme val="minor"/>
      </rPr>
      <t xml:space="preserve"> </t>
    </r>
    <r>
      <rPr>
        <b/>
        <i/>
        <u/>
        <sz val="11"/>
        <color theme="10"/>
        <rFont val="Calibri"/>
        <family val="2"/>
        <scheme val="minor"/>
      </rPr>
      <t xml:space="preserve">○ Attic Floors- Unconditioned Attic SWS </t>
    </r>
  </si>
  <si>
    <r>
      <t xml:space="preserve">Replace up to (1) refrigerator per home, with a label rating of less than 400kWh/yr. and maximum installed cost of </t>
    </r>
    <r>
      <rPr>
        <b/>
        <i/>
        <u/>
        <sz val="11"/>
        <color theme="1"/>
        <rFont val="Calibri"/>
        <family val="2"/>
        <scheme val="minor"/>
      </rPr>
      <t>$850</t>
    </r>
    <r>
      <rPr>
        <b/>
        <i/>
        <sz val="11"/>
        <color theme="1"/>
        <rFont val="Calibri"/>
        <family val="2"/>
        <scheme val="minor"/>
      </rPr>
      <t xml:space="preserve"> per unit when the existing refrigerator:  </t>
    </r>
  </si>
  <si>
    <t xml:space="preserve">Uses &gt;1000 kWh/yr. based upon energy use metering or industry accepted resource. </t>
  </si>
  <si>
    <t xml:space="preserve">Air Sealing- seal the exterior pressure boundary surfaces at all the following locations: attic top-plates (if accessible); all penetrations and holes through the ceiling, exterior walls, and floor. </t>
  </si>
  <si>
    <t xml:space="preserve">Seal all accessible ducts. At a minimum, seal all end caps, crossovers, duct boot connections, holes or penetrations, and furnace connections. </t>
  </si>
  <si>
    <t xml:space="preserve">○ Attic Floors- Unconditioned Attic SWS </t>
  </si>
  <si>
    <t xml:space="preserve">ii) </t>
  </si>
  <si>
    <r>
      <rPr>
        <b/>
        <sz val="11"/>
        <color theme="1"/>
        <rFont val="Calibri"/>
        <family val="2"/>
        <scheme val="minor"/>
      </rPr>
      <t>Contributory Item:</t>
    </r>
    <r>
      <rPr>
        <sz val="11"/>
        <color theme="1"/>
        <rFont val="Calibri"/>
        <family val="2"/>
        <scheme val="minor"/>
      </rPr>
      <t xml:space="preserve"> Items required by current WAP Regulations, current adopted versions of NREL Standard Work Specifications ("SWS"), or State of Texas adopted International Residential Code ("IRC") to achieve a final product in a typical installation. Contributory items must be necessary to complete the proper installation and ensure proper performance of the ECM. </t>
    </r>
  </si>
  <si>
    <t xml:space="preserve">ii.   Units eight (8) years old or more can be replaced without metering or further justification, as long as manufactured year is documented.  </t>
  </si>
  <si>
    <t>Enter the current calendar year at the time of initial assessment.</t>
  </si>
  <si>
    <t>Select the type central furnace in the unit to be weatherized.</t>
  </si>
  <si>
    <t xml:space="preserve">Replace up to (1) refrigerator per home, with a label rating of less than 400kWh/yr. and maximum installed cost of $850 per unit when the existing refrigerator:  </t>
  </si>
  <si>
    <r>
      <t>ii.</t>
    </r>
    <r>
      <rPr>
        <b/>
        <i/>
        <u/>
        <sz val="11"/>
        <color theme="1"/>
        <rFont val="Calibri"/>
        <family val="2"/>
        <scheme val="minor"/>
      </rPr>
      <t xml:space="preserve"> Mandatory</t>
    </r>
    <r>
      <rPr>
        <i/>
        <sz val="11"/>
        <color theme="1"/>
        <rFont val="Calibri"/>
        <family val="2"/>
        <scheme val="minor"/>
      </rPr>
      <t xml:space="preserve">: insulate all uninsulated enclosed attics to capacity (e.g., floored or cathedral). </t>
    </r>
  </si>
  <si>
    <t xml:space="preserve">Replace existing ducted electric resistance forced-air furnace and air conditioning combination with a heat pump of minimum 15.2/SEER2 &amp; 7.8/HSPF2 which must include an EC air handler motor and programmable thermostat (SWS 5.0101.1 ; SWS 5.0101.1).  </t>
  </si>
  <si>
    <t xml:space="preserve">Ceiling insulation (both flat and vaulted ceilings)- fill ceiling to R-38 or to capacity, whichever is less, with blown insulation. </t>
  </si>
  <si>
    <t xml:space="preserve">Replace existing combination of non-ducted fixed electric resistance heat (e.g., electric baseboard, and PTAC units), and non-ducted air conditioning (i.e., window or room A/C, including PTAC) with a minimum of 19/SEER2 &amp; 10/HSPF2 mini-split heat pump system which must include a programmable thermostat (SWS 5.0108.3; SWS 5.0101.1). </t>
  </si>
  <si>
    <t>Replace existing combination of non-ducted fixed electric resistance heat (e.g., electric baseboard, and PTAC units), and non-ducted air conditioning (i.e., window or room A/C, including PTAC) with a minimum of 19/SEER2 &amp; 10/HSPF2 mini-split heat pump system which must include a programmable thermostat (SWS 5.0108.3; SWS 5.0101.1)</t>
  </si>
  <si>
    <t xml:space="preserve">Replace existing ducted electric resistance forced-air furnace and air conditioning combination with a heat pump of minimum 15.2/SEER2 &amp; 7.8/HSPF2 which must include an EC air handler motor and programmable thermostat (SWS 5.0108.3; SWS 5.0101.1).  </t>
  </si>
  <si>
    <t xml:space="preserve">Replace existing ducted electric resistance forced-air furnace and air conditioning combination with a heat pump of minimum 15.2/SEER2 &amp; 8.1/HSPF2 which must include an EC air handler motor and programmable thermostat (SWS 5.0108.1; SWS 5.0101.1) </t>
  </si>
  <si>
    <t xml:space="preserve">Replace existing ducted heat pump system that is manufactured before 2006 with a mininum 15.2/SEER2 &amp; 8.1 HSPF2 heat pump which must include an EC air handler motor and programmable thermostat (SWS 5.0108.1; SWS 5.0101.1). </t>
  </si>
  <si>
    <t>Single Family Site-Built Priority List Checklist- Region 2 (MODERATE)</t>
  </si>
  <si>
    <t xml:space="preserve">Manufactured Homes Priority List Checklist- Region 2 (MODERATE) </t>
  </si>
  <si>
    <t>Low-Rise Multifamily Priority List Checklist- Region 2 (MODERATE)</t>
  </si>
  <si>
    <r>
      <t>b.    </t>
    </r>
    <r>
      <rPr>
        <sz val="11"/>
        <rFont val="Calibri"/>
        <family val="2"/>
        <scheme val="minor"/>
      </rPr>
      <t xml:space="preserve">Prior to replacement, Subrecipient must receive written Dept. approval. If prior </t>
    </r>
  </si>
  <si>
    <t xml:space="preserve">Replace existing ducted heat pump system that is manufactured before 2006 with a mininum 15.2/SEER &amp; 7.8 HSPF2 heat pump which must include an EC air handler motor and programmable thermostat (SWS 5.0108.1; SWS 5.0101.1) </t>
  </si>
  <si>
    <t xml:space="preserve">Replace existing ducted electric resistance forced-air furnace and air conditioning combination with a heat pump of minimum 15.2/SEER2 &amp; 8.1/HSPF2 which must include an EC air handler motor and programmable thermostat (SWS 5.0108.1; SWS 5.0101.1). </t>
  </si>
  <si>
    <r>
      <t>BLOWER DOOR / DUCT BLASTER DATA SHEET</t>
    </r>
    <r>
      <rPr>
        <sz val="10"/>
        <rFont val="Calibri"/>
        <family val="2"/>
        <scheme val="minor"/>
      </rPr>
      <t xml:space="preserve"> (October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</si>
</sst>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0_);\(0\)"/>
    <numFmt numFmtId="167" formatCode="0.0"/>
    <numFmt numFmtId="168" formatCode="0.0%"/>
    <numFmt numFmtId="169" formatCode="mm/dd/yy;@"/>
  </numFmts>
  <fonts count="11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Calibri"/>
      <family val="2"/>
      <scheme val="minor"/>
    </font>
    <font>
      <i/>
      <sz val="12"/>
      <name val="Calibri"/>
      <family val="2"/>
      <scheme val="minor"/>
    </font>
    <font>
      <b/>
      <sz val="10"/>
      <name val="Calibri"/>
      <family val="2"/>
      <scheme val="minor"/>
    </font>
    <font>
      <b/>
      <sz val="12"/>
      <name val="Calibri"/>
      <family val="2"/>
      <scheme val="minor"/>
    </font>
    <font>
      <u/>
      <sz val="10"/>
      <color theme="10"/>
      <name val="Arial"/>
      <family val="2"/>
    </font>
    <font>
      <sz val="10"/>
      <color theme="0"/>
      <name val="Calibri"/>
      <family val="2"/>
      <scheme val="minor"/>
    </font>
    <font>
      <b/>
      <sz val="12"/>
      <color indexed="8"/>
      <name val="Calibri"/>
      <family val="2"/>
      <scheme val="minor"/>
    </font>
    <font>
      <sz val="10"/>
      <color indexed="10"/>
      <name val="Calibri"/>
      <family val="2"/>
      <scheme val="minor"/>
    </font>
    <font>
      <b/>
      <sz val="10"/>
      <color indexed="8"/>
      <name val="Calibri"/>
      <family val="2"/>
      <scheme val="minor"/>
    </font>
    <font>
      <b/>
      <sz val="9"/>
      <name val="Calibri"/>
      <family val="2"/>
      <scheme val="minor"/>
    </font>
    <font>
      <sz val="1"/>
      <color theme="0"/>
      <name val="Calibri"/>
      <family val="2"/>
      <scheme val="minor"/>
    </font>
    <font>
      <sz val="12"/>
      <color theme="1"/>
      <name val="Calibri"/>
      <family val="2"/>
      <scheme val="minor"/>
    </font>
    <font>
      <b/>
      <u/>
      <sz val="10"/>
      <color rgb="FF0000FF"/>
      <name val="Calibri"/>
      <family val="2"/>
      <scheme val="minor"/>
    </font>
    <font>
      <sz val="11"/>
      <name val="Calibri"/>
      <family val="2"/>
      <scheme val="minor"/>
    </font>
    <font>
      <b/>
      <sz val="12"/>
      <color indexed="10"/>
      <name val="Calibri"/>
      <family val="2"/>
      <scheme val="minor"/>
    </font>
    <font>
      <sz val="12"/>
      <name val="Calibri"/>
      <family val="2"/>
      <scheme val="minor"/>
    </font>
    <font>
      <sz val="12"/>
      <color theme="0"/>
      <name val="Calibri"/>
      <family val="2"/>
      <scheme val="minor"/>
    </font>
    <font>
      <b/>
      <sz val="12"/>
      <color rgb="FFFF0000"/>
      <name val="Calibri"/>
      <family val="2"/>
      <scheme val="minor"/>
    </font>
    <font>
      <sz val="10"/>
      <color rgb="FFFF0000"/>
      <name val="Calibri"/>
      <family val="2"/>
      <scheme val="minor"/>
    </font>
    <font>
      <sz val="12"/>
      <color rgb="FFFF0000"/>
      <name val="Calibri"/>
      <family val="2"/>
      <scheme val="minor"/>
    </font>
    <font>
      <b/>
      <i/>
      <sz val="12"/>
      <color rgb="FFFF0000"/>
      <name val="Calibri"/>
      <family val="2"/>
      <scheme val="minor"/>
    </font>
    <font>
      <sz val="11.5"/>
      <color theme="0"/>
      <name val="Calibri"/>
      <family val="2"/>
      <scheme val="minor"/>
    </font>
    <font>
      <u/>
      <sz val="11.5"/>
      <color theme="10"/>
      <name val="Calibri"/>
      <family val="2"/>
      <scheme val="minor"/>
    </font>
    <font>
      <sz val="11.5"/>
      <name val="Calibri"/>
      <family val="2"/>
      <scheme val="minor"/>
    </font>
    <font>
      <i/>
      <sz val="10"/>
      <name val="Calibri"/>
      <family val="2"/>
      <scheme val="minor"/>
    </font>
    <font>
      <i/>
      <u/>
      <sz val="10"/>
      <color rgb="FF0000FF"/>
      <name val="Calibri"/>
      <family val="2"/>
      <scheme val="minor"/>
    </font>
    <font>
      <sz val="12"/>
      <color rgb="FF000000"/>
      <name val="Arial"/>
      <family val="2"/>
    </font>
    <font>
      <sz val="10"/>
      <color theme="5"/>
      <name val="Calibri"/>
      <family val="2"/>
      <scheme val="minor"/>
    </font>
    <font>
      <sz val="12"/>
      <color theme="6" tint="-0.249977111117893"/>
      <name val="Calibri"/>
      <family val="2"/>
      <scheme val="minor"/>
    </font>
    <font>
      <b/>
      <i/>
      <sz val="10"/>
      <color rgb="FFFF0000"/>
      <name val="Calibri"/>
      <family val="2"/>
      <scheme val="minor"/>
    </font>
    <font>
      <u/>
      <sz val="10"/>
      <color rgb="FFFF0000"/>
      <name val="Calibri"/>
      <family val="2"/>
      <scheme val="minor"/>
    </font>
    <font>
      <sz val="10"/>
      <name val="Calibri"/>
      <family val="2"/>
    </font>
    <font>
      <b/>
      <sz val="14"/>
      <name val="Calibri"/>
      <family val="2"/>
      <scheme val="minor"/>
    </font>
    <font>
      <sz val="10"/>
      <color theme="1"/>
      <name val="Calibri"/>
      <family val="2"/>
      <scheme val="minor"/>
    </font>
    <font>
      <i/>
      <sz val="11"/>
      <color theme="1"/>
      <name val="Calibri"/>
      <family val="2"/>
      <scheme val="minor"/>
    </font>
    <font>
      <b/>
      <sz val="11"/>
      <name val="Calibri"/>
      <family val="2"/>
      <scheme val="minor"/>
    </font>
    <font>
      <sz val="9"/>
      <name val="Calibri"/>
      <family val="2"/>
      <scheme val="minor"/>
    </font>
    <font>
      <b/>
      <sz val="10"/>
      <name val="Calibri"/>
      <family val="2"/>
    </font>
    <font>
      <sz val="12"/>
      <color indexed="8"/>
      <name val="Calibri"/>
      <family val="2"/>
      <scheme val="minor"/>
    </font>
    <font>
      <sz val="12"/>
      <color indexed="48"/>
      <name val="Calibri"/>
      <family val="2"/>
      <scheme val="minor"/>
    </font>
    <font>
      <b/>
      <sz val="11"/>
      <color theme="9" tint="-0.249977111117893"/>
      <name val="Calibri"/>
      <family val="2"/>
      <scheme val="minor"/>
    </font>
    <font>
      <b/>
      <i/>
      <sz val="11"/>
      <color theme="1"/>
      <name val="Calibri"/>
      <family val="2"/>
      <scheme val="minor"/>
    </font>
    <font>
      <sz val="11"/>
      <color theme="9" tint="-0.249977111117893"/>
      <name val="Times New Roman"/>
      <family val="1"/>
    </font>
    <font>
      <b/>
      <i/>
      <sz val="11"/>
      <name val="Calibri"/>
      <family val="2"/>
      <scheme val="minor"/>
    </font>
    <font>
      <sz val="11"/>
      <color theme="9" tint="-0.249977111117893"/>
      <name val="Calibri"/>
      <family val="2"/>
      <scheme val="minor"/>
    </font>
    <font>
      <b/>
      <sz val="14"/>
      <color rgb="FF3333FF"/>
      <name val="Calibri"/>
      <family val="2"/>
      <scheme val="minor"/>
    </font>
    <font>
      <u/>
      <sz val="11"/>
      <color theme="10"/>
      <name val="Calibri"/>
      <family val="2"/>
      <scheme val="minor"/>
    </font>
    <font>
      <sz val="11"/>
      <color theme="10"/>
      <name val="Calibri"/>
      <family val="2"/>
      <scheme val="minor"/>
    </font>
    <font>
      <b/>
      <u/>
      <sz val="11"/>
      <color theme="1"/>
      <name val="Calibri"/>
      <family val="2"/>
      <scheme val="minor"/>
    </font>
    <font>
      <b/>
      <sz val="14"/>
      <color theme="1"/>
      <name val="Calibri"/>
      <family val="2"/>
      <scheme val="minor"/>
    </font>
    <font>
      <sz val="8"/>
      <color rgb="FFFF0000"/>
      <name val="Calibri"/>
      <family val="2"/>
      <scheme val="minor"/>
    </font>
    <font>
      <b/>
      <sz val="9"/>
      <color rgb="FFFF0000"/>
      <name val="Calibri"/>
      <family val="2"/>
      <scheme val="minor"/>
    </font>
    <font>
      <sz val="8"/>
      <name val="Calibri"/>
      <family val="2"/>
      <scheme val="minor"/>
    </font>
    <font>
      <b/>
      <sz val="10"/>
      <color rgb="FFFF0000"/>
      <name val="Calibri"/>
      <family val="2"/>
      <scheme val="minor"/>
    </font>
    <font>
      <i/>
      <sz val="9"/>
      <name val="Calibri"/>
      <family val="2"/>
      <scheme val="minor"/>
    </font>
    <font>
      <b/>
      <sz val="8"/>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6"/>
      <color rgb="FFFF0000"/>
      <name val="Calibri"/>
      <family val="2"/>
      <scheme val="minor"/>
    </font>
    <font>
      <b/>
      <sz val="16"/>
      <color rgb="FFC00000"/>
      <name val="Calibri"/>
      <family val="2"/>
      <scheme val="minor"/>
    </font>
    <font>
      <sz val="14"/>
      <name val="Calibri"/>
      <family val="2"/>
      <scheme val="minor"/>
    </font>
    <font>
      <u/>
      <sz val="16"/>
      <color rgb="FFC00000"/>
      <name val="Calibri"/>
      <family val="2"/>
      <scheme val="minor"/>
    </font>
    <font>
      <sz val="16"/>
      <color rgb="FFC00000"/>
      <name val="Calibri"/>
      <family val="2"/>
      <scheme val="minor"/>
    </font>
    <font>
      <b/>
      <sz val="14"/>
      <color rgb="FFC00000"/>
      <name val="Calibri"/>
      <family val="2"/>
      <scheme val="minor"/>
    </font>
    <font>
      <sz val="14"/>
      <color rgb="FFFF0000"/>
      <name val="Calibri"/>
      <family val="2"/>
      <scheme val="minor"/>
    </font>
    <font>
      <b/>
      <sz val="14"/>
      <color rgb="FFFF0000"/>
      <name val="Calibri"/>
      <family val="2"/>
      <scheme val="minor"/>
    </font>
    <font>
      <b/>
      <u/>
      <sz val="14"/>
      <color theme="1"/>
      <name val="Calibri"/>
      <family val="2"/>
      <scheme val="minor"/>
    </font>
    <font>
      <sz val="36"/>
      <color theme="1"/>
      <name val="Calibri"/>
      <family val="2"/>
      <scheme val="minor"/>
    </font>
    <font>
      <sz val="10"/>
      <color rgb="FF000000"/>
      <name val="Times New Roman"/>
      <family val="1"/>
    </font>
    <font>
      <b/>
      <i/>
      <u/>
      <sz val="10"/>
      <name val="Calibri"/>
      <family val="2"/>
      <scheme val="minor"/>
    </font>
    <font>
      <b/>
      <sz val="18"/>
      <color theme="1"/>
      <name val="Calibri"/>
      <family val="2"/>
      <scheme val="minor"/>
    </font>
    <font>
      <b/>
      <sz val="18"/>
      <color rgb="FFC00000"/>
      <name val="Calibri"/>
      <family val="2"/>
      <scheme val="minor"/>
    </font>
    <font>
      <sz val="18"/>
      <color theme="1"/>
      <name val="Calibri"/>
      <family val="2"/>
      <scheme val="minor"/>
    </font>
    <font>
      <b/>
      <u/>
      <sz val="18"/>
      <color theme="1"/>
      <name val="Calibri"/>
      <family val="2"/>
      <scheme val="minor"/>
    </font>
    <font>
      <sz val="18"/>
      <color rgb="FFC00000"/>
      <name val="Calibri"/>
      <family val="2"/>
      <scheme val="minor"/>
    </font>
    <font>
      <b/>
      <u/>
      <sz val="18"/>
      <color rgb="FFC00000"/>
      <name val="Calibri"/>
      <family val="2"/>
      <scheme val="minor"/>
    </font>
    <font>
      <b/>
      <i/>
      <sz val="18"/>
      <color rgb="FFC00000"/>
      <name val="Calibri"/>
      <family val="2"/>
      <scheme val="minor"/>
    </font>
    <font>
      <b/>
      <sz val="18"/>
      <color rgb="FF0000FF"/>
      <name val="Calibri"/>
      <family val="2"/>
      <scheme val="minor"/>
    </font>
    <font>
      <i/>
      <sz val="18"/>
      <color theme="1"/>
      <name val="Calibri"/>
      <family val="2"/>
      <scheme val="minor"/>
    </font>
    <font>
      <b/>
      <sz val="18"/>
      <color rgb="FFFF0000"/>
      <name val="Calibri"/>
      <family val="2"/>
      <scheme val="minor"/>
    </font>
    <font>
      <b/>
      <sz val="18"/>
      <name val="Calibri"/>
      <family val="2"/>
      <scheme val="minor"/>
    </font>
    <font>
      <sz val="18"/>
      <color rgb="FF0000FF"/>
      <name val="Calibri"/>
      <family val="2"/>
      <scheme val="minor"/>
    </font>
    <font>
      <sz val="18"/>
      <color rgb="FF0000FF"/>
      <name val="Wingdings"/>
      <charset val="2"/>
    </font>
    <font>
      <sz val="18"/>
      <color theme="1"/>
      <name val="Wingdings"/>
      <charset val="2"/>
    </font>
    <font>
      <b/>
      <i/>
      <sz val="18"/>
      <color theme="1"/>
      <name val="Calibri"/>
      <family val="2"/>
      <scheme val="minor"/>
    </font>
    <font>
      <b/>
      <i/>
      <u/>
      <sz val="18"/>
      <color theme="1"/>
      <name val="Calibri"/>
      <family val="2"/>
      <scheme val="minor"/>
    </font>
    <font>
      <i/>
      <u/>
      <sz val="18"/>
      <color rgb="FFC00000"/>
      <name val="Calibri"/>
      <family val="2"/>
      <scheme val="minor"/>
    </font>
    <font>
      <b/>
      <i/>
      <sz val="14"/>
      <color rgb="FF3333FF"/>
      <name val="Calibri"/>
      <family val="2"/>
      <scheme val="minor"/>
    </font>
    <font>
      <b/>
      <i/>
      <sz val="11"/>
      <color rgb="FF3333FF"/>
      <name val="Calibri"/>
      <family val="2"/>
      <scheme val="minor"/>
    </font>
    <font>
      <b/>
      <sz val="12"/>
      <color rgb="FF3333FF"/>
      <name val="Calibri"/>
      <family val="2"/>
      <scheme val="minor"/>
    </font>
    <font>
      <b/>
      <sz val="12"/>
      <color theme="4"/>
      <name val="Calibri"/>
      <family val="2"/>
      <scheme val="minor"/>
    </font>
    <font>
      <b/>
      <i/>
      <u/>
      <sz val="11"/>
      <color theme="10"/>
      <name val="Calibri"/>
      <family val="2"/>
      <scheme val="minor"/>
    </font>
    <font>
      <u/>
      <sz val="11"/>
      <color theme="1"/>
      <name val="Calibri"/>
      <family val="2"/>
      <scheme val="minor"/>
    </font>
    <font>
      <sz val="11"/>
      <color rgb="FF9BBB59"/>
      <name val="Calibri"/>
      <family val="2"/>
      <scheme val="minor"/>
    </font>
    <font>
      <sz val="8"/>
      <color theme="1"/>
      <name val="Calibri"/>
      <family val="2"/>
      <scheme val="minor"/>
    </font>
    <font>
      <b/>
      <sz val="11"/>
      <color rgb="FFC00000"/>
      <name val="Calibri"/>
      <family val="2"/>
      <scheme val="minor"/>
    </font>
    <font>
      <sz val="11"/>
      <color rgb="FFC00000"/>
      <name val="Calibri"/>
      <family val="2"/>
      <scheme val="minor"/>
    </font>
    <font>
      <b/>
      <i/>
      <u/>
      <sz val="11"/>
      <color rgb="FFC00000"/>
      <name val="Calibri"/>
      <family val="2"/>
      <scheme val="minor"/>
    </font>
    <font>
      <i/>
      <sz val="11"/>
      <color rgb="FFC00000"/>
      <name val="Calibri"/>
      <family val="2"/>
      <scheme val="minor"/>
    </font>
    <font>
      <b/>
      <i/>
      <sz val="11"/>
      <color rgb="FFC00000"/>
      <name val="Calibri"/>
      <family val="2"/>
      <scheme val="minor"/>
    </font>
    <font>
      <u/>
      <sz val="11"/>
      <color rgb="FFC00000"/>
      <name val="Calibri"/>
      <family val="2"/>
      <scheme val="minor"/>
    </font>
    <font>
      <b/>
      <i/>
      <u/>
      <sz val="11"/>
      <color theme="1"/>
      <name val="Calibri"/>
      <family val="2"/>
      <scheme val="minor"/>
    </font>
    <font>
      <i/>
      <u/>
      <sz val="11"/>
      <color theme="10"/>
      <name val="Calibri"/>
      <family val="2"/>
      <scheme val="minor"/>
    </font>
    <font>
      <b/>
      <i/>
      <sz val="11"/>
      <color theme="10"/>
      <name val="Calibri"/>
      <family val="2"/>
      <scheme val="minor"/>
    </font>
    <font>
      <i/>
      <u/>
      <sz val="11"/>
      <color theme="1"/>
      <name val="Calibri"/>
      <family val="2"/>
      <scheme val="minor"/>
    </font>
    <font>
      <i/>
      <sz val="1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rgb="FFFFFF99"/>
        <bgColor indexed="64"/>
      </patternFill>
    </fill>
    <fill>
      <patternFill patternType="solid">
        <fgColor rgb="FFFFFF66"/>
        <bgColor indexed="64"/>
      </patternFill>
    </fill>
    <fill>
      <patternFill patternType="solid">
        <fgColor indexed="22"/>
        <bgColor indexed="64"/>
      </patternFill>
    </fill>
    <fill>
      <patternFill patternType="solid">
        <fgColor theme="9" tint="0.59999389629810485"/>
        <bgColor indexed="64"/>
      </patternFill>
    </fill>
    <fill>
      <patternFill patternType="solid">
        <fgColor rgb="FFFFFFCC"/>
      </patternFill>
    </fill>
    <fill>
      <patternFill patternType="solid">
        <fgColor rgb="FF99CCFF"/>
        <bgColor indexed="64"/>
      </patternFill>
    </fill>
    <fill>
      <patternFill patternType="solid">
        <fgColor rgb="FFFFFFFF"/>
        <bgColor indexed="64"/>
      </patternFill>
    </fill>
    <fill>
      <patternFill patternType="solid">
        <fgColor rgb="FFCCFFCC"/>
        <bgColor indexed="64"/>
      </patternFill>
    </fill>
    <fill>
      <patternFill patternType="solid">
        <fgColor theme="2"/>
        <bgColor indexed="64"/>
      </patternFill>
    </fill>
    <fill>
      <patternFill patternType="solid">
        <fgColor rgb="FFF3F3F3"/>
        <bgColor indexed="64"/>
      </patternFill>
    </fill>
    <fill>
      <patternFill patternType="solid">
        <fgColor rgb="FFFFFFD9"/>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1" tint="0.249977111117893"/>
        <bgColor indexed="64"/>
      </patternFill>
    </fill>
    <fill>
      <patternFill patternType="solid">
        <fgColor rgb="FFFFFFEB"/>
        <bgColor indexed="64"/>
      </patternFill>
    </fill>
    <fill>
      <patternFill patternType="solid">
        <fgColor theme="5" tint="0.59999389629810485"/>
        <bgColor indexed="64"/>
      </patternFill>
    </fill>
  </fills>
  <borders count="8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diagonal/>
    </border>
    <border>
      <left style="medium">
        <color indexed="64"/>
      </left>
      <right/>
      <top style="dotted">
        <color indexed="64"/>
      </top>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top style="medium">
        <color indexed="64"/>
      </top>
      <bottom/>
      <diagonal/>
    </border>
    <border>
      <left style="thick">
        <color indexed="64"/>
      </left>
      <right style="thick">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7">
    <xf numFmtId="0" fontId="0" fillId="0" borderId="0"/>
    <xf numFmtId="0" fontId="5" fillId="0" borderId="0"/>
    <xf numFmtId="0" fontId="1" fillId="0" borderId="0"/>
    <xf numFmtId="0" fontId="1" fillId="0" borderId="0"/>
    <xf numFmtId="0" fontId="10"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13" borderId="60" applyNumberFormat="0" applyFont="0" applyAlignment="0" applyProtection="0"/>
    <xf numFmtId="0" fontId="75" fillId="0" borderId="0"/>
    <xf numFmtId="0" fontId="52" fillId="0" borderId="0" applyNumberFormat="0" applyFill="0" applyBorder="0" applyAlignment="0" applyProtection="0"/>
  </cellStyleXfs>
  <cellXfs count="1490">
    <xf numFmtId="0" fontId="0" fillId="0" borderId="0" xfId="0"/>
    <xf numFmtId="0" fontId="6" fillId="0" borderId="0" xfId="1" applyFont="1"/>
    <xf numFmtId="0" fontId="36" fillId="0" borderId="0" xfId="4" applyFont="1" applyAlignment="1" applyProtection="1"/>
    <xf numFmtId="0" fontId="6" fillId="0" borderId="0" xfId="6" applyFont="1"/>
    <xf numFmtId="168" fontId="6" fillId="3" borderId="25" xfId="6" applyNumberFormat="1" applyFont="1" applyFill="1" applyBorder="1"/>
    <xf numFmtId="0" fontId="6" fillId="3" borderId="29" xfId="6" applyFont="1" applyFill="1" applyBorder="1"/>
    <xf numFmtId="0" fontId="6" fillId="3" borderId="26" xfId="6" applyFont="1" applyFill="1" applyBorder="1"/>
    <xf numFmtId="0" fontId="6" fillId="3" borderId="13" xfId="6" applyFont="1" applyFill="1" applyBorder="1"/>
    <xf numFmtId="0" fontId="6" fillId="3" borderId="8" xfId="6" applyFont="1" applyFill="1" applyBorder="1"/>
    <xf numFmtId="43" fontId="42" fillId="3" borderId="5" xfId="7" applyFont="1" applyFill="1" applyBorder="1"/>
    <xf numFmtId="0" fontId="9" fillId="3" borderId="27" xfId="6" applyFont="1" applyFill="1" applyBorder="1"/>
    <xf numFmtId="10" fontId="9" fillId="3" borderId="20" xfId="6" applyNumberFormat="1" applyFont="1" applyFill="1" applyBorder="1" applyAlignment="1">
      <alignment horizontal="center"/>
    </xf>
    <xf numFmtId="43" fontId="6" fillId="3" borderId="0" xfId="6" applyNumberFormat="1" applyFont="1" applyFill="1" applyAlignment="1">
      <alignment horizontal="center"/>
    </xf>
    <xf numFmtId="0" fontId="6" fillId="3" borderId="14" xfId="6" applyFont="1" applyFill="1" applyBorder="1"/>
    <xf numFmtId="168" fontId="9" fillId="3" borderId="20" xfId="6" applyNumberFormat="1" applyFont="1" applyFill="1" applyBorder="1" applyAlignment="1">
      <alignment horizontal="center"/>
    </xf>
    <xf numFmtId="0" fontId="6" fillId="3" borderId="0" xfId="6" applyFont="1" applyFill="1" applyAlignment="1">
      <alignment horizontal="center"/>
    </xf>
    <xf numFmtId="0" fontId="6" fillId="3" borderId="17" xfId="6" applyFont="1" applyFill="1" applyBorder="1" applyAlignment="1">
      <alignment horizontal="center"/>
    </xf>
    <xf numFmtId="0" fontId="6" fillId="3" borderId="18" xfId="6" applyFont="1" applyFill="1" applyBorder="1" applyAlignment="1">
      <alignment horizontal="center"/>
    </xf>
    <xf numFmtId="0" fontId="8" fillId="3" borderId="18" xfId="6" applyFont="1" applyFill="1" applyBorder="1" applyAlignment="1">
      <alignment horizontal="center"/>
    </xf>
    <xf numFmtId="0" fontId="9" fillId="3" borderId="28" xfId="6" applyFont="1" applyFill="1" applyBorder="1"/>
    <xf numFmtId="0" fontId="6" fillId="3" borderId="14" xfId="6" applyFont="1" applyFill="1" applyBorder="1" applyAlignment="1">
      <alignment horizontal="center"/>
    </xf>
    <xf numFmtId="0" fontId="6" fillId="3" borderId="27" xfId="6" applyFont="1" applyFill="1" applyBorder="1"/>
    <xf numFmtId="0" fontId="9" fillId="3" borderId="14" xfId="6" applyFont="1" applyFill="1" applyBorder="1" applyAlignment="1">
      <alignment horizontal="center"/>
    </xf>
    <xf numFmtId="39" fontId="6" fillId="3" borderId="11" xfId="6" applyNumberFormat="1" applyFont="1" applyFill="1" applyBorder="1" applyAlignment="1">
      <alignment horizontal="center"/>
    </xf>
    <xf numFmtId="39" fontId="13" fillId="3" borderId="0" xfId="6" applyNumberFormat="1" applyFont="1" applyFill="1" applyAlignment="1">
      <alignment horizontal="center"/>
    </xf>
    <xf numFmtId="39" fontId="13" fillId="3" borderId="11" xfId="6" applyNumberFormat="1" applyFont="1" applyFill="1" applyBorder="1" applyAlignment="1">
      <alignment horizontal="center"/>
    </xf>
    <xf numFmtId="0" fontId="9" fillId="3" borderId="0" xfId="6" applyFont="1" applyFill="1" applyAlignment="1">
      <alignment horizontal="center"/>
    </xf>
    <xf numFmtId="0" fontId="6" fillId="3" borderId="11" xfId="6" applyFont="1" applyFill="1" applyBorder="1" applyAlignment="1">
      <alignment horizontal="center"/>
    </xf>
    <xf numFmtId="0" fontId="9" fillId="3" borderId="30" xfId="6" applyFont="1" applyFill="1" applyBorder="1" applyAlignment="1">
      <alignment horizontal="center"/>
    </xf>
    <xf numFmtId="0" fontId="6" fillId="3" borderId="51" xfId="6" applyFont="1" applyFill="1" applyBorder="1" applyAlignment="1">
      <alignment horizontal="center"/>
    </xf>
    <xf numFmtId="0" fontId="9" fillId="3" borderId="50" xfId="6" applyFont="1" applyFill="1" applyBorder="1" applyAlignment="1">
      <alignment horizontal="center"/>
    </xf>
    <xf numFmtId="0" fontId="9" fillId="3" borderId="20" xfId="6" applyFont="1" applyFill="1" applyBorder="1" applyAlignment="1">
      <alignment horizontal="center"/>
    </xf>
    <xf numFmtId="0" fontId="9" fillId="3" borderId="22" xfId="6" applyFont="1" applyFill="1" applyBorder="1"/>
    <xf numFmtId="0" fontId="9" fillId="3" borderId="20" xfId="6" applyFont="1" applyFill="1" applyBorder="1"/>
    <xf numFmtId="0" fontId="6" fillId="0" borderId="14" xfId="6" applyFont="1" applyBorder="1"/>
    <xf numFmtId="0" fontId="6" fillId="0" borderId="27" xfId="6" applyFont="1" applyBorder="1"/>
    <xf numFmtId="0" fontId="6" fillId="3" borderId="25" xfId="6" applyFont="1" applyFill="1" applyBorder="1"/>
    <xf numFmtId="0" fontId="6" fillId="3" borderId="1" xfId="6" applyFont="1" applyFill="1" applyBorder="1"/>
    <xf numFmtId="0" fontId="8" fillId="3" borderId="27" xfId="6" applyFont="1" applyFill="1" applyBorder="1"/>
    <xf numFmtId="7" fontId="44" fillId="3" borderId="20" xfId="6" applyNumberFormat="1" applyFont="1" applyFill="1" applyBorder="1" applyAlignment="1">
      <alignment horizontal="center"/>
    </xf>
    <xf numFmtId="0" fontId="6" fillId="3" borderId="0" xfId="6" applyFont="1" applyFill="1"/>
    <xf numFmtId="43" fontId="6" fillId="3" borderId="0" xfId="6" applyNumberFormat="1" applyFont="1" applyFill="1"/>
    <xf numFmtId="7" fontId="44" fillId="3" borderId="24" xfId="6" applyNumberFormat="1" applyFont="1" applyFill="1" applyBorder="1" applyAlignment="1">
      <alignment horizontal="center"/>
    </xf>
    <xf numFmtId="0" fontId="9" fillId="3" borderId="17" xfId="6" applyFont="1" applyFill="1" applyBorder="1"/>
    <xf numFmtId="0" fontId="6" fillId="3" borderId="18" xfId="6" applyFont="1" applyFill="1" applyBorder="1"/>
    <xf numFmtId="0" fontId="8" fillId="3" borderId="18" xfId="6" applyFont="1" applyFill="1" applyBorder="1"/>
    <xf numFmtId="0" fontId="9" fillId="3" borderId="25" xfId="6" applyFont="1" applyFill="1" applyBorder="1"/>
    <xf numFmtId="0" fontId="8" fillId="3" borderId="29" xfId="6" applyFont="1" applyFill="1" applyBorder="1"/>
    <xf numFmtId="0" fontId="9" fillId="3" borderId="26" xfId="6" applyFont="1" applyFill="1" applyBorder="1"/>
    <xf numFmtId="0" fontId="9" fillId="3" borderId="12" xfId="6" applyFont="1" applyFill="1" applyBorder="1" applyAlignment="1">
      <alignment horizontal="center"/>
    </xf>
    <xf numFmtId="0" fontId="9" fillId="3" borderId="13" xfId="6" applyFont="1" applyFill="1" applyBorder="1" applyAlignment="1">
      <alignment horizontal="center"/>
    </xf>
    <xf numFmtId="0" fontId="14" fillId="3" borderId="11" xfId="6" applyFont="1" applyFill="1" applyBorder="1" applyAlignment="1">
      <alignment horizontal="center"/>
    </xf>
    <xf numFmtId="0" fontId="21" fillId="0" borderId="0" xfId="6" applyFont="1"/>
    <xf numFmtId="43" fontId="6" fillId="3" borderId="11" xfId="6" applyNumberFormat="1" applyFont="1" applyFill="1" applyBorder="1" applyAlignment="1">
      <alignment horizontal="center"/>
    </xf>
    <xf numFmtId="0" fontId="9" fillId="3" borderId="17" xfId="6" applyFont="1" applyFill="1" applyBorder="1" applyAlignment="1">
      <alignment horizontal="center"/>
    </xf>
    <xf numFmtId="0" fontId="9" fillId="3" borderId="18" xfId="6" applyFont="1" applyFill="1" applyBorder="1"/>
    <xf numFmtId="0" fontId="9" fillId="3" borderId="22" xfId="6" applyFont="1" applyFill="1" applyBorder="1" applyAlignment="1">
      <alignment horizontal="center"/>
    </xf>
    <xf numFmtId="0" fontId="45" fillId="0" borderId="0" xfId="6" applyFont="1"/>
    <xf numFmtId="0" fontId="9" fillId="2" borderId="14" xfId="6" applyFont="1" applyFill="1" applyBorder="1"/>
    <xf numFmtId="0" fontId="9" fillId="2" borderId="0" xfId="6" applyFont="1" applyFill="1"/>
    <xf numFmtId="0" fontId="9" fillId="2" borderId="27" xfId="6" applyFont="1" applyFill="1" applyBorder="1"/>
    <xf numFmtId="0" fontId="9" fillId="3" borderId="23" xfId="6" applyFont="1" applyFill="1" applyBorder="1"/>
    <xf numFmtId="0" fontId="6" fillId="2" borderId="25" xfId="6" applyFont="1" applyFill="1" applyBorder="1" applyAlignment="1">
      <alignment horizontal="left"/>
    </xf>
    <xf numFmtId="0" fontId="6" fillId="2" borderId="29" xfId="6" applyFont="1" applyFill="1" applyBorder="1" applyAlignment="1">
      <alignment horizontal="left"/>
    </xf>
    <xf numFmtId="0" fontId="6" fillId="2" borderId="26" xfId="6" applyFont="1" applyFill="1" applyBorder="1"/>
    <xf numFmtId="0" fontId="9" fillId="3" borderId="26" xfId="6" applyFont="1" applyFill="1" applyBorder="1" applyAlignment="1">
      <alignment horizontal="right"/>
    </xf>
    <xf numFmtId="0" fontId="9" fillId="3" borderId="27" xfId="6" applyFont="1" applyFill="1" applyBorder="1" applyAlignment="1">
      <alignment horizontal="right"/>
    </xf>
    <xf numFmtId="168" fontId="6" fillId="3" borderId="25" xfId="6" applyNumberFormat="1" applyFont="1" applyFill="1" applyBorder="1" applyProtection="1">
      <protection locked="0"/>
    </xf>
    <xf numFmtId="0" fontId="6" fillId="3" borderId="29" xfId="6" applyFont="1" applyFill="1" applyBorder="1" applyProtection="1">
      <protection locked="0"/>
    </xf>
    <xf numFmtId="0" fontId="6" fillId="3" borderId="26" xfId="6" applyFont="1" applyFill="1" applyBorder="1" applyProtection="1">
      <protection locked="0"/>
    </xf>
    <xf numFmtId="0" fontId="6" fillId="0" borderId="0" xfId="6" applyFont="1" applyProtection="1">
      <protection locked="0"/>
    </xf>
    <xf numFmtId="43" fontId="42" fillId="3" borderId="5" xfId="7" applyFont="1" applyFill="1" applyBorder="1" applyProtection="1"/>
    <xf numFmtId="0" fontId="19" fillId="0" borderId="0" xfId="6" applyFont="1" applyProtection="1">
      <protection locked="0"/>
    </xf>
    <xf numFmtId="0" fontId="41" fillId="0" borderId="0" xfId="6" applyFont="1" applyAlignment="1" applyProtection="1">
      <alignment vertical="center"/>
      <protection locked="0"/>
    </xf>
    <xf numFmtId="0" fontId="6" fillId="3" borderId="17" xfId="6" applyFont="1" applyFill="1" applyBorder="1" applyAlignment="1" applyProtection="1">
      <alignment horizontal="center"/>
      <protection locked="0"/>
    </xf>
    <xf numFmtId="0" fontId="6" fillId="3" borderId="18" xfId="6" applyFont="1" applyFill="1" applyBorder="1" applyAlignment="1" applyProtection="1">
      <alignment horizontal="center"/>
      <protection locked="0"/>
    </xf>
    <xf numFmtId="0" fontId="8" fillId="3" borderId="18" xfId="6" applyFont="1" applyFill="1" applyBorder="1" applyAlignment="1" applyProtection="1">
      <alignment horizontal="center"/>
      <protection locked="0"/>
    </xf>
    <xf numFmtId="0" fontId="9" fillId="3" borderId="28" xfId="6" applyFont="1" applyFill="1" applyBorder="1" applyProtection="1">
      <protection locked="0"/>
    </xf>
    <xf numFmtId="0" fontId="6" fillId="3" borderId="14" xfId="6" applyFont="1" applyFill="1" applyBorder="1" applyAlignment="1" applyProtection="1">
      <alignment horizontal="center"/>
      <protection locked="0"/>
    </xf>
    <xf numFmtId="0" fontId="6" fillId="3" borderId="0" xfId="6" applyFont="1" applyFill="1" applyAlignment="1" applyProtection="1">
      <alignment horizontal="center"/>
      <protection locked="0"/>
    </xf>
    <xf numFmtId="0" fontId="6" fillId="3" borderId="27" xfId="6" applyFont="1" applyFill="1" applyBorder="1" applyProtection="1">
      <protection locked="0"/>
    </xf>
    <xf numFmtId="0" fontId="19" fillId="0" borderId="0" xfId="6" applyFont="1" applyAlignment="1" applyProtection="1">
      <alignment horizontal="left" vertical="top"/>
      <protection locked="0"/>
    </xf>
    <xf numFmtId="0" fontId="9" fillId="3" borderId="14" xfId="6" applyFont="1" applyFill="1" applyBorder="1" applyAlignment="1" applyProtection="1">
      <alignment horizontal="center"/>
      <protection locked="0"/>
    </xf>
    <xf numFmtId="0" fontId="9" fillId="3" borderId="27" xfId="6" applyFont="1" applyFill="1" applyBorder="1" applyProtection="1">
      <protection locked="0"/>
    </xf>
    <xf numFmtId="43" fontId="6" fillId="3" borderId="0" xfId="6" applyNumberFormat="1" applyFont="1" applyFill="1" applyAlignment="1" applyProtection="1">
      <alignment horizontal="center"/>
      <protection locked="0"/>
    </xf>
    <xf numFmtId="39" fontId="13" fillId="3" borderId="0" xfId="6" applyNumberFormat="1" applyFont="1" applyFill="1" applyAlignment="1" applyProtection="1">
      <alignment horizontal="center"/>
      <protection locked="0"/>
    </xf>
    <xf numFmtId="39" fontId="13" fillId="3" borderId="11" xfId="6" applyNumberFormat="1" applyFont="1" applyFill="1" applyBorder="1" applyAlignment="1" applyProtection="1">
      <alignment horizontal="center"/>
      <protection locked="0"/>
    </xf>
    <xf numFmtId="0" fontId="9" fillId="3" borderId="0" xfId="6" applyFont="1" applyFill="1" applyAlignment="1" applyProtection="1">
      <alignment horizontal="center"/>
      <protection locked="0"/>
    </xf>
    <xf numFmtId="0" fontId="6" fillId="3" borderId="11" xfId="6" applyFont="1" applyFill="1" applyBorder="1" applyAlignment="1" applyProtection="1">
      <alignment horizontal="center"/>
      <protection locked="0"/>
    </xf>
    <xf numFmtId="0" fontId="9" fillId="3" borderId="30" xfId="6" applyFont="1" applyFill="1" applyBorder="1" applyAlignment="1" applyProtection="1">
      <alignment horizontal="center"/>
      <protection locked="0"/>
    </xf>
    <xf numFmtId="0" fontId="6" fillId="3" borderId="51" xfId="6" applyFont="1" applyFill="1" applyBorder="1" applyAlignment="1" applyProtection="1">
      <alignment horizontal="center"/>
      <protection locked="0"/>
    </xf>
    <xf numFmtId="0" fontId="9" fillId="3" borderId="50" xfId="6" applyFont="1" applyFill="1" applyBorder="1" applyAlignment="1" applyProtection="1">
      <alignment horizontal="center"/>
      <protection locked="0"/>
    </xf>
    <xf numFmtId="0" fontId="9" fillId="3" borderId="20" xfId="6" applyFont="1" applyFill="1" applyBorder="1" applyAlignment="1" applyProtection="1">
      <alignment horizontal="center"/>
      <protection locked="0"/>
    </xf>
    <xf numFmtId="0" fontId="9" fillId="3" borderId="22" xfId="6" applyFont="1" applyFill="1" applyBorder="1" applyProtection="1">
      <protection locked="0"/>
    </xf>
    <xf numFmtId="0" fontId="9" fillId="3" borderId="20" xfId="6" applyFont="1" applyFill="1" applyBorder="1" applyProtection="1">
      <protection locked="0"/>
    </xf>
    <xf numFmtId="0" fontId="41" fillId="0" borderId="0" xfId="6" applyFont="1" applyAlignment="1" applyProtection="1">
      <alignment horizontal="left" vertical="top"/>
      <protection locked="0"/>
    </xf>
    <xf numFmtId="0" fontId="6" fillId="0" borderId="14" xfId="6" applyFont="1" applyBorder="1" applyProtection="1">
      <protection locked="0"/>
    </xf>
    <xf numFmtId="0" fontId="6" fillId="0" borderId="27" xfId="6" applyFont="1" applyBorder="1" applyProtection="1">
      <protection locked="0"/>
    </xf>
    <xf numFmtId="0" fontId="6" fillId="3" borderId="25" xfId="6" applyFont="1" applyFill="1" applyBorder="1" applyProtection="1">
      <protection locked="0"/>
    </xf>
    <xf numFmtId="0" fontId="6" fillId="3" borderId="1" xfId="6" applyFont="1" applyFill="1" applyBorder="1" applyProtection="1">
      <protection locked="0"/>
    </xf>
    <xf numFmtId="0" fontId="6" fillId="3" borderId="8" xfId="6" applyFont="1" applyFill="1" applyBorder="1" applyProtection="1">
      <protection locked="0"/>
    </xf>
    <xf numFmtId="43" fontId="42" fillId="3" borderId="5" xfId="7" applyFont="1" applyFill="1" applyBorder="1" applyProtection="1">
      <protection locked="0"/>
    </xf>
    <xf numFmtId="0" fontId="8" fillId="3" borderId="27" xfId="6" applyFont="1" applyFill="1" applyBorder="1" applyProtection="1">
      <protection locked="0"/>
    </xf>
    <xf numFmtId="0" fontId="6" fillId="0" borderId="0" xfId="6" applyFont="1" applyAlignment="1" applyProtection="1">
      <alignment horizontal="left"/>
      <protection locked="0"/>
    </xf>
    <xf numFmtId="0" fontId="19" fillId="7" borderId="21" xfId="6" applyFont="1" applyFill="1" applyBorder="1"/>
    <xf numFmtId="0" fontId="19" fillId="7" borderId="20" xfId="6" applyFont="1" applyFill="1" applyBorder="1" applyAlignment="1">
      <alignment horizontal="left" vertical="top"/>
    </xf>
    <xf numFmtId="43" fontId="19" fillId="0" borderId="0" xfId="6" applyNumberFormat="1" applyFont="1" applyProtection="1">
      <protection locked="0"/>
    </xf>
    <xf numFmtId="0" fontId="19" fillId="0" borderId="0" xfId="6" applyFont="1" applyAlignment="1" applyProtection="1">
      <alignment vertical="center"/>
      <protection locked="0"/>
    </xf>
    <xf numFmtId="0" fontId="19" fillId="7" borderId="17" xfId="6" applyFont="1" applyFill="1" applyBorder="1"/>
    <xf numFmtId="0" fontId="19" fillId="7" borderId="28" xfId="6" applyFont="1" applyFill="1" applyBorder="1" applyAlignment="1">
      <alignment horizontal="left" vertical="top"/>
    </xf>
    <xf numFmtId="0" fontId="6" fillId="3" borderId="0" xfId="6" applyFont="1" applyFill="1" applyProtection="1">
      <protection locked="0"/>
    </xf>
    <xf numFmtId="43" fontId="6" fillId="3" borderId="0" xfId="6" applyNumberFormat="1" applyFont="1" applyFill="1" applyProtection="1">
      <protection locked="0"/>
    </xf>
    <xf numFmtId="3" fontId="19" fillId="0" borderId="54" xfId="6" applyNumberFormat="1" applyFont="1" applyBorder="1" applyAlignment="1">
      <alignment horizontal="center" vertical="top" wrapText="1"/>
    </xf>
    <xf numFmtId="0" fontId="19" fillId="0" borderId="27" xfId="6" applyFont="1" applyBorder="1" applyAlignment="1">
      <alignment horizontal="center" vertical="top" wrapText="1"/>
    </xf>
    <xf numFmtId="0" fontId="9" fillId="3" borderId="17" xfId="6" applyFont="1" applyFill="1" applyBorder="1" applyProtection="1">
      <protection locked="0"/>
    </xf>
    <xf numFmtId="0" fontId="6" fillId="3" borderId="18" xfId="6" applyFont="1" applyFill="1" applyBorder="1" applyProtection="1">
      <protection locked="0"/>
    </xf>
    <xf numFmtId="0" fontId="8" fillId="3" borderId="18" xfId="6" applyFont="1" applyFill="1" applyBorder="1" applyProtection="1">
      <protection locked="0"/>
    </xf>
    <xf numFmtId="0" fontId="9" fillId="3" borderId="25" xfId="6" applyFont="1" applyFill="1" applyBorder="1" applyProtection="1">
      <protection locked="0"/>
    </xf>
    <xf numFmtId="0" fontId="8" fillId="3" borderId="29" xfId="6" applyFont="1" applyFill="1" applyBorder="1" applyProtection="1">
      <protection locked="0"/>
    </xf>
    <xf numFmtId="0" fontId="9" fillId="3" borderId="26" xfId="6" applyFont="1" applyFill="1" applyBorder="1" applyProtection="1">
      <protection locked="0"/>
    </xf>
    <xf numFmtId="0" fontId="9" fillId="3" borderId="12" xfId="6" applyFont="1" applyFill="1" applyBorder="1" applyAlignment="1" applyProtection="1">
      <alignment horizontal="center"/>
      <protection locked="0"/>
    </xf>
    <xf numFmtId="0" fontId="19" fillId="0" borderId="0" xfId="6" applyFont="1" applyAlignment="1" applyProtection="1">
      <alignment vertical="top"/>
      <protection locked="0"/>
    </xf>
    <xf numFmtId="0" fontId="19" fillId="11" borderId="55" xfId="6" applyFont="1" applyFill="1" applyBorder="1" applyAlignment="1">
      <alignment horizontal="center" vertical="top" wrapText="1"/>
    </xf>
    <xf numFmtId="0" fontId="19" fillId="11" borderId="56" xfId="6" applyFont="1" applyFill="1" applyBorder="1" applyAlignment="1">
      <alignment horizontal="center" vertical="top" wrapText="1"/>
    </xf>
    <xf numFmtId="0" fontId="41" fillId="11" borderId="21" xfId="6" applyFont="1" applyFill="1" applyBorder="1" applyAlignment="1">
      <alignment vertical="top" wrapText="1"/>
    </xf>
    <xf numFmtId="0" fontId="41" fillId="11" borderId="23" xfId="6" applyFont="1" applyFill="1" applyBorder="1" applyAlignment="1">
      <alignment vertical="top" wrapText="1"/>
    </xf>
    <xf numFmtId="0" fontId="9" fillId="3" borderId="13" xfId="6" applyFont="1" applyFill="1" applyBorder="1" applyAlignment="1" applyProtection="1">
      <alignment horizontal="center"/>
      <protection locked="0"/>
    </xf>
    <xf numFmtId="0" fontId="14" fillId="3" borderId="11" xfId="6" applyFont="1" applyFill="1" applyBorder="1" applyAlignment="1" applyProtection="1">
      <alignment horizontal="center"/>
      <protection locked="0"/>
    </xf>
    <xf numFmtId="0" fontId="19" fillId="0" borderId="0" xfId="6" applyFont="1" applyAlignment="1">
      <alignment horizontal="left" vertical="top" wrapText="1"/>
    </xf>
    <xf numFmtId="3" fontId="19" fillId="0" borderId="57" xfId="6" applyNumberFormat="1" applyFont="1" applyBorder="1" applyAlignment="1">
      <alignment horizontal="center" vertical="top" wrapText="1"/>
    </xf>
    <xf numFmtId="0" fontId="19" fillId="0" borderId="58" xfId="6" applyFont="1" applyBorder="1" applyAlignment="1">
      <alignment horizontal="center" vertical="top" wrapText="1"/>
    </xf>
    <xf numFmtId="0" fontId="19" fillId="0" borderId="59" xfId="6" applyFont="1" applyBorder="1" applyAlignment="1">
      <alignment horizontal="center" vertical="top" wrapText="1"/>
    </xf>
    <xf numFmtId="43" fontId="6" fillId="3" borderId="11" xfId="6" applyNumberFormat="1" applyFont="1" applyFill="1" applyBorder="1" applyAlignment="1" applyProtection="1">
      <alignment horizontal="center"/>
      <protection locked="0"/>
    </xf>
    <xf numFmtId="0" fontId="9" fillId="3" borderId="17" xfId="6" applyFont="1" applyFill="1" applyBorder="1" applyAlignment="1" applyProtection="1">
      <alignment horizontal="center"/>
      <protection locked="0"/>
    </xf>
    <xf numFmtId="0" fontId="9" fillId="3" borderId="18" xfId="6" applyFont="1" applyFill="1" applyBorder="1" applyProtection="1">
      <protection locked="0"/>
    </xf>
    <xf numFmtId="0" fontId="9" fillId="3" borderId="22" xfId="6" applyFont="1" applyFill="1" applyBorder="1" applyAlignment="1" applyProtection="1">
      <alignment horizontal="center"/>
      <protection locked="0"/>
    </xf>
    <xf numFmtId="0" fontId="19" fillId="0" borderId="0" xfId="6" applyFont="1" applyAlignment="1" applyProtection="1">
      <alignment horizontal="left"/>
      <protection locked="0"/>
    </xf>
    <xf numFmtId="0" fontId="19" fillId="0" borderId="0" xfId="6" applyFont="1"/>
    <xf numFmtId="0" fontId="9" fillId="0" borderId="0" xfId="6" applyFont="1"/>
    <xf numFmtId="0" fontId="11" fillId="0" borderId="0" xfId="6" applyFont="1"/>
    <xf numFmtId="0" fontId="1" fillId="0" borderId="0" xfId="9"/>
    <xf numFmtId="0" fontId="1" fillId="0" borderId="0" xfId="9" applyAlignment="1">
      <alignment vertical="center"/>
    </xf>
    <xf numFmtId="0" fontId="3" fillId="0" borderId="0" xfId="9" applyFont="1" applyAlignment="1">
      <alignment vertical="center"/>
    </xf>
    <xf numFmtId="0" fontId="48" fillId="0" borderId="0" xfId="9" applyFont="1" applyAlignment="1">
      <alignment vertical="center"/>
    </xf>
    <xf numFmtId="0" fontId="1" fillId="0" borderId="0" xfId="9" applyAlignment="1">
      <alignment horizontal="right"/>
    </xf>
    <xf numFmtId="0" fontId="50" fillId="0" borderId="0" xfId="9" applyFont="1"/>
    <xf numFmtId="0" fontId="6" fillId="0" borderId="0" xfId="1" applyFont="1" applyAlignment="1">
      <alignment wrapText="1"/>
    </xf>
    <xf numFmtId="0" fontId="0" fillId="0" borderId="0" xfId="0" applyProtection="1">
      <protection locked="0"/>
    </xf>
    <xf numFmtId="0" fontId="8" fillId="0" borderId="0" xfId="0" applyFont="1" applyBorder="1" applyAlignment="1">
      <alignment horizontal="center" vertical="center"/>
    </xf>
    <xf numFmtId="0" fontId="6" fillId="0" borderId="0" xfId="0" applyFont="1"/>
    <xf numFmtId="0" fontId="11" fillId="0" borderId="0" xfId="0" applyFont="1" applyProtection="1"/>
    <xf numFmtId="0" fontId="6" fillId="2" borderId="0" xfId="0" applyFont="1" applyFill="1" applyAlignment="1" applyProtection="1"/>
    <xf numFmtId="0" fontId="6" fillId="2" borderId="0" xfId="0" applyFont="1" applyFill="1" applyAlignment="1" applyProtection="1">
      <alignment horizontal="center"/>
    </xf>
    <xf numFmtId="0" fontId="6" fillId="0" borderId="0" xfId="0" applyFont="1" applyFill="1"/>
    <xf numFmtId="0" fontId="6" fillId="2" borderId="0" xfId="0" applyFont="1" applyFill="1" applyProtection="1"/>
    <xf numFmtId="0" fontId="9" fillId="2" borderId="0" xfId="0" applyFont="1" applyFill="1" applyAlignment="1" applyProtection="1"/>
    <xf numFmtId="0" fontId="9" fillId="2" borderId="0" xfId="0" applyFont="1" applyFill="1" applyAlignment="1" applyProtection="1">
      <alignment horizontal="center"/>
    </xf>
    <xf numFmtId="0" fontId="8" fillId="2" borderId="0" xfId="0" applyFont="1" applyFill="1" applyAlignment="1" applyProtection="1"/>
    <xf numFmtId="0" fontId="8" fillId="2" borderId="0" xfId="0" applyFont="1" applyFill="1" applyBorder="1" applyAlignment="1" applyProtection="1">
      <alignment shrinkToFit="1"/>
    </xf>
    <xf numFmtId="0" fontId="8" fillId="2" borderId="0" xfId="0" applyFont="1" applyFill="1" applyBorder="1" applyAlignment="1" applyProtection="1"/>
    <xf numFmtId="0" fontId="6" fillId="2" borderId="0" xfId="0" applyFont="1" applyFill="1" applyBorder="1" applyAlignment="1" applyProtection="1"/>
    <xf numFmtId="1" fontId="6" fillId="9" borderId="2" xfId="0" applyNumberFormat="1" applyFont="1" applyFill="1" applyBorder="1" applyAlignment="1" applyProtection="1">
      <alignment horizontal="center" vertical="center"/>
      <protection locked="0"/>
    </xf>
    <xf numFmtId="2" fontId="6" fillId="9" borderId="2" xfId="0" applyNumberFormat="1" applyFont="1" applyFill="1" applyBorder="1" applyAlignment="1" applyProtection="1">
      <alignment horizontal="center" vertical="center"/>
      <protection locked="0"/>
    </xf>
    <xf numFmtId="0" fontId="8" fillId="0" borderId="0" xfId="0" applyFont="1" applyFill="1" applyProtection="1"/>
    <xf numFmtId="0" fontId="6" fillId="2" borderId="2" xfId="0" applyFont="1" applyFill="1" applyBorder="1" applyAlignment="1" applyProtection="1">
      <alignment horizontal="center"/>
    </xf>
    <xf numFmtId="0" fontId="8" fillId="3" borderId="0" xfId="0" applyFont="1" applyFill="1" applyBorder="1" applyAlignment="1" applyProtection="1"/>
    <xf numFmtId="0" fontId="8" fillId="3" borderId="0" xfId="0" applyFont="1" applyFill="1" applyBorder="1" applyAlignment="1" applyProtection="1">
      <alignment horizontal="center"/>
    </xf>
    <xf numFmtId="0" fontId="56" fillId="2" borderId="0" xfId="0" applyFont="1" applyFill="1" applyBorder="1" applyAlignment="1" applyProtection="1">
      <alignment horizontal="right"/>
    </xf>
    <xf numFmtId="167" fontId="56" fillId="2" borderId="0" xfId="0" applyNumberFormat="1" applyFont="1" applyFill="1" applyBorder="1" applyAlignment="1" applyProtection="1">
      <alignment horizontal="center"/>
    </xf>
    <xf numFmtId="0" fontId="56" fillId="2" borderId="0" xfId="0" applyFont="1" applyFill="1" applyBorder="1" applyProtection="1"/>
    <xf numFmtId="2" fontId="56" fillId="2" borderId="0" xfId="0" applyNumberFormat="1" applyFont="1" applyFill="1" applyBorder="1" applyProtection="1"/>
    <xf numFmtId="0" fontId="57" fillId="2" borderId="11" xfId="0" applyFont="1" applyFill="1" applyBorder="1" applyAlignment="1" applyProtection="1">
      <alignment horizontal="center"/>
    </xf>
    <xf numFmtId="0" fontId="24" fillId="0" borderId="0" xfId="0" applyFont="1" applyFill="1"/>
    <xf numFmtId="1" fontId="8" fillId="9" borderId="2" xfId="0" applyNumberFormat="1" applyFont="1" applyFill="1" applyBorder="1" applyAlignment="1" applyProtection="1">
      <alignment horizontal="center" vertical="center"/>
      <protection locked="0"/>
    </xf>
    <xf numFmtId="0" fontId="8" fillId="2" borderId="2" xfId="0" applyFont="1" applyFill="1" applyBorder="1" applyAlignment="1" applyProtection="1">
      <alignment horizontal="center"/>
    </xf>
    <xf numFmtId="0" fontId="6" fillId="9" borderId="2" xfId="0" applyFont="1" applyFill="1" applyBorder="1" applyAlignment="1" applyProtection="1">
      <alignment horizontal="center" vertical="center"/>
      <protection locked="0"/>
    </xf>
    <xf numFmtId="1" fontId="8" fillId="2" borderId="5" xfId="0" applyNumberFormat="1" applyFont="1" applyFill="1" applyBorder="1" applyAlignment="1" applyProtection="1">
      <alignment horizontal="center"/>
    </xf>
    <xf numFmtId="0" fontId="58" fillId="2" borderId="0" xfId="0" applyFont="1" applyFill="1" applyBorder="1" applyProtection="1"/>
    <xf numFmtId="2" fontId="58" fillId="2" borderId="0" xfId="0" applyNumberFormat="1" applyFont="1" applyFill="1" applyBorder="1" applyProtection="1"/>
    <xf numFmtId="0" fontId="6" fillId="0" borderId="0" xfId="0" applyFont="1" applyFill="1" applyProtection="1"/>
    <xf numFmtId="0" fontId="56" fillId="2" borderId="0" xfId="0" applyFont="1" applyFill="1" applyAlignment="1" applyProtection="1">
      <alignment horizontal="right"/>
    </xf>
    <xf numFmtId="167" fontId="59" fillId="2" borderId="0" xfId="0" applyNumberFormat="1" applyFont="1" applyFill="1" applyAlignment="1" applyProtection="1">
      <alignment horizontal="center"/>
    </xf>
    <xf numFmtId="1" fontId="8" fillId="2" borderId="11" xfId="0" applyNumberFormat="1" applyFont="1" applyFill="1" applyBorder="1" applyAlignment="1" applyProtection="1">
      <alignment horizontal="center"/>
    </xf>
    <xf numFmtId="1" fontId="6" fillId="2" borderId="0" xfId="0" applyNumberFormat="1" applyFont="1" applyFill="1" applyAlignment="1" applyProtection="1">
      <alignment horizontal="center"/>
    </xf>
    <xf numFmtId="167" fontId="8" fillId="2" borderId="0" xfId="0" applyNumberFormat="1" applyFont="1" applyFill="1" applyAlignment="1" applyProtection="1">
      <alignment horizontal="center"/>
    </xf>
    <xf numFmtId="0" fontId="15" fillId="2" borderId="0" xfId="0" applyFont="1" applyFill="1" applyAlignment="1" applyProtection="1"/>
    <xf numFmtId="0" fontId="42" fillId="2" borderId="0" xfId="0" applyFont="1" applyFill="1" applyAlignment="1" applyProtection="1"/>
    <xf numFmtId="167" fontId="6" fillId="9" borderId="2" xfId="0" applyNumberFormat="1" applyFont="1" applyFill="1" applyBorder="1" applyAlignment="1" applyProtection="1">
      <alignment horizontal="center" vertical="center"/>
      <protection locked="0"/>
    </xf>
    <xf numFmtId="167" fontId="8" fillId="2" borderId="0" xfId="0" applyNumberFormat="1" applyFont="1" applyFill="1" applyBorder="1" applyAlignment="1" applyProtection="1"/>
    <xf numFmtId="0" fontId="60" fillId="2" borderId="27" xfId="0" applyFont="1" applyFill="1" applyBorder="1" applyAlignment="1" applyProtection="1"/>
    <xf numFmtId="0" fontId="30" fillId="2" borderId="0" xfId="0" applyFont="1" applyFill="1" applyBorder="1" applyAlignment="1" applyProtection="1"/>
    <xf numFmtId="0" fontId="30" fillId="2" borderId="0" xfId="0" applyFont="1" applyFill="1" applyBorder="1" applyAlignment="1" applyProtection="1">
      <alignment horizontal="center"/>
    </xf>
    <xf numFmtId="0" fontId="61" fillId="2" borderId="0" xfId="0" applyFont="1" applyFill="1" applyBorder="1" applyAlignment="1" applyProtection="1"/>
    <xf numFmtId="0" fontId="8" fillId="2" borderId="0" xfId="0" applyFont="1" applyFill="1" applyBorder="1" applyAlignment="1" applyProtection="1">
      <alignment horizontal="center"/>
    </xf>
    <xf numFmtId="0" fontId="6" fillId="2" borderId="11" xfId="0" applyFont="1" applyFill="1" applyBorder="1" applyAlignment="1" applyProtection="1">
      <alignment horizontal="center" vertical="center"/>
    </xf>
    <xf numFmtId="0" fontId="6" fillId="2" borderId="11" xfId="0" applyFont="1" applyFill="1" applyBorder="1" applyAlignment="1" applyProtection="1">
      <alignment horizontal="center" vertical="center"/>
      <protection locked="0"/>
    </xf>
    <xf numFmtId="0" fontId="6" fillId="8" borderId="11" xfId="0" applyFont="1" applyFill="1" applyBorder="1" applyAlignment="1" applyProtection="1">
      <alignment horizontal="center"/>
    </xf>
    <xf numFmtId="0" fontId="42" fillId="2" borderId="11" xfId="0" applyFont="1" applyFill="1" applyBorder="1" applyAlignment="1" applyProtection="1">
      <alignment horizontal="center" vertical="center" wrapText="1"/>
    </xf>
    <xf numFmtId="167" fontId="6" fillId="9" borderId="11" xfId="0" applyNumberFormat="1" applyFont="1" applyFill="1" applyBorder="1" applyAlignment="1" applyProtection="1">
      <alignment horizontal="center" vertical="center"/>
      <protection locked="0"/>
    </xf>
    <xf numFmtId="0" fontId="42" fillId="2" borderId="11" xfId="0" applyFont="1" applyFill="1" applyBorder="1" applyAlignment="1" applyProtection="1">
      <alignment horizontal="center"/>
      <protection locked="0"/>
    </xf>
    <xf numFmtId="1" fontId="6" fillId="9" borderId="11" xfId="0" applyNumberFormat="1" applyFont="1" applyFill="1" applyBorder="1" applyAlignment="1" applyProtection="1">
      <alignment horizontal="center" vertical="center"/>
      <protection locked="0"/>
    </xf>
    <xf numFmtId="0" fontId="6" fillId="9" borderId="11"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protection locked="0"/>
    </xf>
    <xf numFmtId="0" fontId="6" fillId="0" borderId="11" xfId="0" applyFont="1" applyFill="1" applyBorder="1" applyProtection="1">
      <protection locked="0"/>
    </xf>
    <xf numFmtId="167" fontId="42" fillId="2" borderId="11" xfId="0" applyNumberFormat="1" applyFont="1" applyFill="1" applyBorder="1" applyAlignment="1" applyProtection="1">
      <alignment horizontal="center"/>
      <protection locked="0"/>
    </xf>
    <xf numFmtId="0" fontId="8" fillId="2" borderId="11" xfId="0" applyFont="1" applyFill="1" applyBorder="1" applyAlignment="1" applyProtection="1">
      <alignment horizontal="center"/>
    </xf>
    <xf numFmtId="167" fontId="8" fillId="2" borderId="11" xfId="0" applyNumberFormat="1" applyFont="1" applyFill="1" applyBorder="1" applyAlignment="1" applyProtection="1">
      <alignment horizontal="center" vertical="center"/>
    </xf>
    <xf numFmtId="167" fontId="42" fillId="2" borderId="5" xfId="0" applyNumberFormat="1" applyFont="1" applyFill="1" applyBorder="1" applyAlignment="1" applyProtection="1">
      <alignment horizontal="left"/>
    </xf>
    <xf numFmtId="1" fontId="42" fillId="2" borderId="4" xfId="0" applyNumberFormat="1" applyFont="1" applyFill="1" applyBorder="1" applyAlignment="1" applyProtection="1">
      <alignment horizontal="center"/>
    </xf>
    <xf numFmtId="1" fontId="42" fillId="9" borderId="11" xfId="0" applyNumberFormat="1" applyFont="1" applyFill="1" applyBorder="1" applyAlignment="1" applyProtection="1">
      <alignment horizontal="center" vertical="center"/>
      <protection locked="0"/>
    </xf>
    <xf numFmtId="0" fontId="6" fillId="8" borderId="9" xfId="0" applyFont="1" applyFill="1" applyBorder="1" applyAlignment="1" applyProtection="1">
      <alignment horizontal="center"/>
    </xf>
    <xf numFmtId="0" fontId="6" fillId="2" borderId="0" xfId="0" applyFont="1" applyFill="1" applyBorder="1" applyProtection="1"/>
    <xf numFmtId="167" fontId="42" fillId="2" borderId="3" xfId="0" applyNumberFormat="1" applyFont="1" applyFill="1" applyBorder="1" applyAlignment="1" applyProtection="1">
      <alignment horizontal="left"/>
    </xf>
    <xf numFmtId="1" fontId="6" fillId="2" borderId="1" xfId="0" applyNumberFormat="1" applyFont="1" applyFill="1" applyBorder="1" applyAlignment="1" applyProtection="1">
      <alignment horizontal="center"/>
    </xf>
    <xf numFmtId="0" fontId="6" fillId="8" borderId="1" xfId="0" applyFont="1" applyFill="1" applyBorder="1" applyAlignment="1" applyProtection="1">
      <alignment horizontal="center"/>
    </xf>
    <xf numFmtId="0" fontId="6" fillId="8" borderId="0" xfId="0" applyFont="1" applyFill="1" applyBorder="1" applyAlignment="1" applyProtection="1">
      <alignment horizontal="center"/>
    </xf>
    <xf numFmtId="0" fontId="61" fillId="2" borderId="11" xfId="0" applyFont="1" applyFill="1" applyBorder="1" applyAlignment="1" applyProtection="1">
      <alignment horizontal="center" wrapText="1"/>
    </xf>
    <xf numFmtId="168" fontId="8" fillId="2" borderId="11" xfId="0" applyNumberFormat="1" applyFont="1" applyFill="1" applyBorder="1" applyAlignment="1" applyProtection="1">
      <alignment horizontal="center" vertical="center"/>
    </xf>
    <xf numFmtId="168" fontId="8" fillId="2" borderId="0" xfId="0" applyNumberFormat="1" applyFont="1" applyFill="1" applyBorder="1" applyAlignment="1" applyProtection="1">
      <alignment horizontal="center"/>
    </xf>
    <xf numFmtId="0" fontId="6" fillId="2" borderId="11" xfId="0" applyFont="1" applyFill="1" applyBorder="1" applyAlignment="1" applyProtection="1">
      <alignment horizontal="center" wrapText="1"/>
    </xf>
    <xf numFmtId="0" fontId="58" fillId="2" borderId="11" xfId="0" applyFont="1" applyFill="1" applyBorder="1" applyAlignment="1" applyProtection="1">
      <alignment horizontal="center" wrapText="1"/>
    </xf>
    <xf numFmtId="167" fontId="6" fillId="2" borderId="11" xfId="0" applyNumberFormat="1" applyFont="1" applyFill="1" applyBorder="1" applyAlignment="1" applyProtection="1">
      <alignment horizontal="center"/>
      <protection locked="0"/>
    </xf>
    <xf numFmtId="167" fontId="8" fillId="2" borderId="11" xfId="0" applyNumberFormat="1" applyFont="1" applyFill="1" applyBorder="1" applyAlignment="1" applyProtection="1">
      <alignment horizontal="center"/>
    </xf>
    <xf numFmtId="168" fontId="8" fillId="12" borderId="6" xfId="0" applyNumberFormat="1" applyFont="1" applyFill="1" applyBorder="1" applyProtection="1"/>
    <xf numFmtId="167" fontId="6" fillId="2" borderId="0" xfId="0" applyNumberFormat="1" applyFont="1" applyFill="1" applyBorder="1" applyAlignment="1" applyProtection="1"/>
    <xf numFmtId="0" fontId="6" fillId="2" borderId="0" xfId="0" applyFont="1" applyFill="1" applyBorder="1" applyAlignment="1" applyProtection="1">
      <alignment horizontal="right"/>
    </xf>
    <xf numFmtId="168" fontId="8" fillId="2" borderId="0" xfId="0" applyNumberFormat="1" applyFont="1" applyFill="1" applyBorder="1" applyProtection="1"/>
    <xf numFmtId="0" fontId="60" fillId="2" borderId="0" xfId="0" applyFont="1" applyFill="1" applyAlignment="1" applyProtection="1"/>
    <xf numFmtId="0" fontId="30" fillId="2" borderId="0" xfId="0" applyFont="1" applyFill="1" applyAlignment="1" applyProtection="1"/>
    <xf numFmtId="0" fontId="6" fillId="2" borderId="0" xfId="0" applyFont="1" applyFill="1" applyAlignment="1" applyProtection="1">
      <alignment horizontal="left"/>
    </xf>
    <xf numFmtId="0" fontId="6" fillId="2" borderId="0" xfId="0" applyFont="1" applyFill="1" applyAlignment="1" applyProtection="1">
      <alignment wrapText="1"/>
    </xf>
    <xf numFmtId="0" fontId="6" fillId="9" borderId="2" xfId="0" applyFont="1" applyFill="1" applyBorder="1" applyAlignment="1" applyProtection="1">
      <protection locked="0"/>
    </xf>
    <xf numFmtId="0" fontId="6" fillId="2" borderId="2" xfId="0" applyFont="1" applyFill="1" applyBorder="1" applyAlignment="1" applyProtection="1"/>
    <xf numFmtId="0" fontId="6" fillId="2" borderId="12" xfId="0" applyFont="1" applyFill="1" applyBorder="1" applyAlignment="1" applyProtection="1"/>
    <xf numFmtId="0" fontId="0" fillId="0" borderId="0" xfId="0" applyBorder="1"/>
    <xf numFmtId="44" fontId="46" fillId="2" borderId="0" xfId="13" applyFont="1" applyFill="1" applyBorder="1" applyAlignment="1">
      <alignment vertical="center"/>
    </xf>
    <xf numFmtId="0" fontId="0" fillId="0" borderId="0" xfId="0" applyProtection="1">
      <protection hidden="1"/>
    </xf>
    <xf numFmtId="0" fontId="0" fillId="3" borderId="11" xfId="0" applyFill="1" applyBorder="1" applyAlignment="1" applyProtection="1">
      <alignment horizontal="center"/>
      <protection hidden="1"/>
    </xf>
    <xf numFmtId="0" fontId="0" fillId="10" borderId="0" xfId="0" applyFill="1" applyProtection="1">
      <protection hidden="1"/>
    </xf>
    <xf numFmtId="0" fontId="0" fillId="10" borderId="0" xfId="0" applyFill="1" applyAlignment="1" applyProtection="1">
      <alignment horizontal="center" vertical="center"/>
      <protection hidden="1"/>
    </xf>
    <xf numFmtId="0" fontId="0" fillId="0" borderId="0" xfId="0" applyFill="1" applyProtection="1">
      <protection hidden="1"/>
    </xf>
    <xf numFmtId="2" fontId="0" fillId="0" borderId="4" xfId="0" applyNumberFormat="1" applyFill="1" applyBorder="1" applyAlignment="1" applyProtection="1">
      <alignment horizontal="center"/>
      <protection hidden="1"/>
    </xf>
    <xf numFmtId="2" fontId="0" fillId="0" borderId="11" xfId="0" applyNumberForma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0" borderId="0" xfId="0" applyAlignment="1" applyProtection="1">
      <alignment horizontal="right" vertical="center"/>
      <protection hidden="1"/>
    </xf>
    <xf numFmtId="0" fontId="0" fillId="0" borderId="0" xfId="0" applyAlignment="1" applyProtection="1">
      <alignment horizontal="center" vertical="center"/>
      <protection hidden="1"/>
    </xf>
    <xf numFmtId="0" fontId="0" fillId="0" borderId="0" xfId="0" applyAlignment="1" applyProtection="1">
      <alignment horizontal="right"/>
      <protection hidden="1"/>
    </xf>
    <xf numFmtId="2" fontId="0" fillId="0" borderId="4" xfId="0" applyNumberFormat="1" applyBorder="1" applyAlignment="1" applyProtection="1">
      <alignment horizontal="center"/>
      <protection hidden="1"/>
    </xf>
    <xf numFmtId="2" fontId="0" fillId="0" borderId="11" xfId="0" applyNumberFormat="1" applyBorder="1" applyAlignment="1" applyProtection="1">
      <alignment horizontal="center"/>
      <protection hidden="1"/>
    </xf>
    <xf numFmtId="0" fontId="0" fillId="0" borderId="11" xfId="0" applyBorder="1" applyAlignment="1" applyProtection="1">
      <alignment horizontal="center"/>
      <protection hidden="1"/>
    </xf>
    <xf numFmtId="0" fontId="0" fillId="12" borderId="0" xfId="0" applyFill="1" applyProtection="1">
      <protection hidden="1"/>
    </xf>
    <xf numFmtId="0" fontId="0" fillId="3" borderId="7" xfId="0" applyFill="1" applyBorder="1" applyAlignment="1" applyProtection="1">
      <alignment horizontal="center"/>
      <protection hidden="1"/>
    </xf>
    <xf numFmtId="2" fontId="0" fillId="0" borderId="9" xfId="0" applyNumberFormat="1" applyBorder="1" applyAlignment="1" applyProtection="1">
      <alignment horizontal="center"/>
      <protection hidden="1"/>
    </xf>
    <xf numFmtId="2" fontId="0" fillId="0" borderId="7" xfId="0" applyNumberFormat="1" applyBorder="1" applyAlignment="1" applyProtection="1">
      <alignment horizontal="center"/>
      <protection hidden="1"/>
    </xf>
    <xf numFmtId="0" fontId="0" fillId="0" borderId="7" xfId="0" applyBorder="1" applyAlignment="1" applyProtection="1">
      <alignment horizontal="center"/>
      <protection hidden="1"/>
    </xf>
    <xf numFmtId="0" fontId="0" fillId="3" borderId="11" xfId="0" applyFill="1" applyBorder="1" applyAlignment="1" applyProtection="1">
      <alignment textRotation="90"/>
      <protection hidden="1"/>
    </xf>
    <xf numFmtId="0" fontId="0" fillId="3" borderId="11" xfId="0" applyFill="1" applyBorder="1" applyProtection="1">
      <protection hidden="1"/>
    </xf>
    <xf numFmtId="2" fontId="0" fillId="3" borderId="11" xfId="0" applyNumberFormat="1" applyFill="1" applyBorder="1" applyProtection="1">
      <protection hidden="1"/>
    </xf>
    <xf numFmtId="0" fontId="0" fillId="3" borderId="11" xfId="0" applyFill="1" applyBorder="1" applyAlignment="1" applyProtection="1">
      <protection hidden="1"/>
    </xf>
    <xf numFmtId="0" fontId="0" fillId="0" borderId="11" xfId="0" applyBorder="1" applyProtection="1">
      <protection hidden="1"/>
    </xf>
    <xf numFmtId="0" fontId="0" fillId="0" borderId="0" xfId="0" applyFill="1" applyBorder="1" applyAlignment="1" applyProtection="1">
      <alignment textRotation="90"/>
      <protection hidden="1"/>
    </xf>
    <xf numFmtId="0" fontId="62" fillId="0" borderId="0" xfId="0" applyFont="1" applyAlignment="1"/>
    <xf numFmtId="0" fontId="62" fillId="0" borderId="0" xfId="0" applyFont="1" applyFill="1" applyAlignment="1"/>
    <xf numFmtId="0" fontId="62" fillId="0" borderId="20" xfId="0" applyFont="1" applyBorder="1" applyAlignment="1">
      <alignment horizontal="right" vertical="center"/>
    </xf>
    <xf numFmtId="0" fontId="64" fillId="0" borderId="23" xfId="0" applyFont="1" applyBorder="1" applyAlignment="1">
      <alignment vertical="center"/>
    </xf>
    <xf numFmtId="0" fontId="63" fillId="0" borderId="20" xfId="0" applyFont="1" applyBorder="1" applyAlignment="1">
      <alignment horizontal="center" vertical="center"/>
    </xf>
    <xf numFmtId="0" fontId="63" fillId="0" borderId="21" xfId="0" applyFont="1" applyBorder="1" applyAlignment="1">
      <alignment vertical="center"/>
    </xf>
    <xf numFmtId="0" fontId="63" fillId="0" borderId="22" xfId="0" applyFont="1" applyBorder="1" applyAlignment="1">
      <alignment vertical="center"/>
    </xf>
    <xf numFmtId="0" fontId="63" fillId="0" borderId="23" xfId="0" applyFont="1" applyBorder="1" applyAlignment="1">
      <alignment vertical="center"/>
    </xf>
    <xf numFmtId="0" fontId="63" fillId="0" borderId="25" xfId="0" applyFont="1" applyBorder="1" applyAlignment="1">
      <alignment horizontal="left" vertical="center"/>
    </xf>
    <xf numFmtId="0" fontId="63" fillId="0" borderId="28" xfId="0" applyFont="1" applyBorder="1" applyAlignment="1">
      <alignment vertical="center"/>
    </xf>
    <xf numFmtId="0" fontId="63" fillId="0" borderId="52" xfId="0" applyFont="1" applyBorder="1" applyAlignment="1">
      <alignment horizontal="left" vertical="center"/>
    </xf>
    <xf numFmtId="0" fontId="63" fillId="0" borderId="21" xfId="0" applyFont="1" applyBorder="1" applyAlignment="1">
      <alignment horizontal="center" vertical="center"/>
    </xf>
    <xf numFmtId="0" fontId="63" fillId="5" borderId="52" xfId="0" applyFont="1" applyFill="1" applyBorder="1" applyAlignment="1">
      <alignment vertical="center"/>
    </xf>
    <xf numFmtId="0" fontId="63" fillId="5" borderId="61" xfId="0" applyFont="1" applyFill="1" applyBorder="1" applyAlignment="1"/>
    <xf numFmtId="0" fontId="63" fillId="5" borderId="21" xfId="0" applyFont="1" applyFill="1" applyBorder="1" applyAlignment="1">
      <alignment vertical="center"/>
    </xf>
    <xf numFmtId="0" fontId="63" fillId="5" borderId="22" xfId="0" applyFont="1" applyFill="1" applyBorder="1" applyAlignment="1">
      <alignment vertical="center"/>
    </xf>
    <xf numFmtId="0" fontId="63" fillId="5" borderId="23" xfId="0" applyFont="1" applyFill="1" applyBorder="1" applyAlignment="1">
      <alignment vertical="center"/>
    </xf>
    <xf numFmtId="0" fontId="62" fillId="0" borderId="0" xfId="0" applyFont="1" applyAlignment="1">
      <alignment vertical="center"/>
    </xf>
    <xf numFmtId="0" fontId="63" fillId="5" borderId="24" xfId="0" applyFont="1" applyFill="1" applyBorder="1" applyAlignment="1"/>
    <xf numFmtId="0" fontId="63" fillId="5" borderId="52" xfId="0" applyFont="1" applyFill="1" applyBorder="1"/>
    <xf numFmtId="0" fontId="63" fillId="5" borderId="29" xfId="0" applyFont="1" applyFill="1" applyBorder="1"/>
    <xf numFmtId="0" fontId="63" fillId="5" borderId="26" xfId="0" applyFont="1" applyFill="1" applyBorder="1"/>
    <xf numFmtId="0" fontId="62" fillId="5" borderId="20" xfId="0" applyFont="1" applyFill="1" applyBorder="1" applyAlignment="1"/>
    <xf numFmtId="0" fontId="63" fillId="5" borderId="61" xfId="0" applyFont="1" applyFill="1" applyBorder="1"/>
    <xf numFmtId="0" fontId="63" fillId="15" borderId="23" xfId="0" applyFont="1" applyFill="1" applyBorder="1" applyAlignment="1">
      <alignment vertical="center"/>
    </xf>
    <xf numFmtId="0" fontId="62" fillId="5" borderId="21" xfId="0" applyFont="1" applyFill="1" applyBorder="1" applyAlignment="1"/>
    <xf numFmtId="0" fontId="62" fillId="5" borderId="22" xfId="0" applyFont="1" applyFill="1" applyBorder="1" applyAlignment="1"/>
    <xf numFmtId="0" fontId="62" fillId="5" borderId="23" xfId="0" applyFont="1" applyFill="1" applyBorder="1" applyAlignment="1"/>
    <xf numFmtId="0" fontId="63" fillId="0" borderId="61" xfId="0" applyFont="1" applyBorder="1" applyAlignment="1">
      <alignment vertical="center"/>
    </xf>
    <xf numFmtId="0" fontId="66" fillId="6" borderId="0" xfId="0" applyFont="1" applyFill="1" applyBorder="1" applyAlignment="1">
      <alignment vertical="center"/>
    </xf>
    <xf numFmtId="0" fontId="66" fillId="0" borderId="21" xfId="0" applyFont="1" applyBorder="1" applyAlignment="1">
      <alignment vertical="center"/>
    </xf>
    <xf numFmtId="0" fontId="66" fillId="0" borderId="29" xfId="0" applyFont="1" applyBorder="1" applyAlignment="1">
      <alignment vertical="center"/>
    </xf>
    <xf numFmtId="0" fontId="66" fillId="0" borderId="22" xfId="0" applyFont="1" applyBorder="1" applyAlignment="1">
      <alignment vertical="center"/>
    </xf>
    <xf numFmtId="0" fontId="64" fillId="0" borderId="21" xfId="0" applyFont="1" applyBorder="1" applyAlignment="1">
      <alignment vertical="center"/>
    </xf>
    <xf numFmtId="0" fontId="64" fillId="0" borderId="25" xfId="0" applyFont="1" applyBorder="1" applyAlignment="1">
      <alignment vertical="center"/>
    </xf>
    <xf numFmtId="0" fontId="55" fillId="0" borderId="0" xfId="0" applyFont="1" applyAlignment="1">
      <alignment vertical="center"/>
    </xf>
    <xf numFmtId="0" fontId="55" fillId="0" borderId="0" xfId="0" applyFont="1" applyAlignment="1">
      <alignment horizontal="right" vertical="center"/>
    </xf>
    <xf numFmtId="0" fontId="70" fillId="0" borderId="0" xfId="0" applyFont="1" applyAlignment="1">
      <alignment vertical="center" wrapText="1"/>
    </xf>
    <xf numFmtId="0" fontId="70" fillId="6" borderId="25" xfId="0" applyFont="1" applyFill="1" applyBorder="1" applyAlignment="1">
      <alignment vertical="center"/>
    </xf>
    <xf numFmtId="0" fontId="70" fillId="6" borderId="29" xfId="0" applyFont="1" applyFill="1" applyBorder="1" applyAlignment="1">
      <alignment vertical="center"/>
    </xf>
    <xf numFmtId="0" fontId="62" fillId="6" borderId="26" xfId="0" applyFont="1" applyFill="1" applyBorder="1" applyAlignment="1"/>
    <xf numFmtId="0" fontId="71" fillId="0" borderId="0" xfId="0" applyFont="1" applyBorder="1" applyAlignment="1">
      <alignment vertical="center"/>
    </xf>
    <xf numFmtId="0" fontId="65" fillId="5" borderId="22" xfId="0" applyFont="1" applyFill="1" applyBorder="1" applyAlignment="1">
      <alignment vertical="center"/>
    </xf>
    <xf numFmtId="0" fontId="63" fillId="5" borderId="28" xfId="0" applyFont="1" applyFill="1" applyBorder="1"/>
    <xf numFmtId="0" fontId="72" fillId="0" borderId="0" xfId="0" applyFont="1" applyAlignment="1">
      <alignment vertical="center"/>
    </xf>
    <xf numFmtId="0" fontId="70" fillId="0" borderId="0" xfId="0" applyFont="1" applyAlignment="1">
      <alignment vertical="center"/>
    </xf>
    <xf numFmtId="0" fontId="63" fillId="5" borderId="29" xfId="0" applyFont="1" applyFill="1" applyBorder="1" applyAlignment="1">
      <alignment vertical="center"/>
    </xf>
    <xf numFmtId="0" fontId="73" fillId="0" borderId="0" xfId="0" applyFont="1" applyAlignment="1"/>
    <xf numFmtId="0" fontId="64" fillId="9" borderId="29" xfId="0" applyFont="1" applyFill="1" applyBorder="1" applyAlignment="1" applyProtection="1">
      <alignment horizontal="right" vertical="center"/>
      <protection locked="0"/>
    </xf>
    <xf numFmtId="0" fontId="64" fillId="9" borderId="20" xfId="0" applyFont="1" applyFill="1" applyBorder="1" applyAlignment="1" applyProtection="1">
      <alignment vertical="center"/>
      <protection locked="0"/>
    </xf>
    <xf numFmtId="0" fontId="63" fillId="9" borderId="25" xfId="0" applyFont="1" applyFill="1" applyBorder="1" applyAlignment="1" applyProtection="1">
      <alignment horizontal="center" vertical="center"/>
      <protection locked="0"/>
    </xf>
    <xf numFmtId="0" fontId="64" fillId="9" borderId="52" xfId="0" applyFont="1" applyFill="1" applyBorder="1" applyAlignment="1" applyProtection="1">
      <alignment vertical="center"/>
      <protection locked="0"/>
    </xf>
    <xf numFmtId="0" fontId="66" fillId="9" borderId="20" xfId="0" applyFont="1" applyFill="1" applyBorder="1" applyAlignment="1" applyProtection="1">
      <alignment horizontal="center" vertical="center"/>
      <protection locked="0"/>
    </xf>
    <xf numFmtId="0" fontId="63" fillId="9" borderId="22" xfId="0" applyFont="1" applyFill="1" applyBorder="1"/>
    <xf numFmtId="0" fontId="63" fillId="9" borderId="0" xfId="0" applyFont="1" applyFill="1" applyBorder="1" applyAlignment="1" applyProtection="1">
      <protection locked="0"/>
    </xf>
    <xf numFmtId="0" fontId="63" fillId="9" borderId="20" xfId="0" applyFont="1" applyFill="1" applyBorder="1" applyProtection="1">
      <protection locked="0"/>
    </xf>
    <xf numFmtId="0" fontId="63" fillId="9" borderId="21" xfId="0" applyFont="1" applyFill="1" applyBorder="1" applyAlignment="1">
      <alignment horizontal="left"/>
    </xf>
    <xf numFmtId="0" fontId="63" fillId="9" borderId="61" xfId="0" applyFont="1" applyFill="1" applyBorder="1" applyProtection="1">
      <protection locked="0"/>
    </xf>
    <xf numFmtId="0" fontId="66" fillId="9" borderId="21" xfId="0" applyFont="1" applyFill="1" applyBorder="1" applyAlignment="1" applyProtection="1">
      <alignment horizontal="center" vertical="center"/>
      <protection locked="0"/>
    </xf>
    <xf numFmtId="0" fontId="63" fillId="0" borderId="22" xfId="0" applyFont="1" applyBorder="1" applyAlignment="1">
      <alignment horizontal="center" vertical="center"/>
    </xf>
    <xf numFmtId="0" fontId="63" fillId="9" borderId="26" xfId="0" applyFont="1" applyFill="1" applyBorder="1" applyProtection="1">
      <protection locked="0"/>
    </xf>
    <xf numFmtId="0" fontId="62" fillId="0" borderId="20" xfId="0" applyFont="1" applyBorder="1" applyAlignment="1">
      <alignment vertical="center"/>
    </xf>
    <xf numFmtId="0" fontId="63" fillId="5" borderId="27" xfId="0" applyFont="1" applyFill="1" applyBorder="1" applyAlignment="1"/>
    <xf numFmtId="0" fontId="63" fillId="5" borderId="27" xfId="0" applyFont="1" applyFill="1" applyBorder="1"/>
    <xf numFmtId="0" fontId="63" fillId="2" borderId="11" xfId="0" applyFont="1" applyFill="1" applyBorder="1" applyAlignment="1"/>
    <xf numFmtId="0" fontId="63" fillId="9" borderId="11" xfId="0" applyFont="1" applyFill="1" applyBorder="1" applyAlignment="1"/>
    <xf numFmtId="0" fontId="62" fillId="15" borderId="28" xfId="0" applyFont="1" applyFill="1" applyBorder="1" applyAlignment="1">
      <alignment vertical="center"/>
    </xf>
    <xf numFmtId="0" fontId="16" fillId="3" borderId="35" xfId="0" applyFont="1" applyFill="1" applyBorder="1"/>
    <xf numFmtId="0" fontId="6" fillId="3" borderId="34" xfId="0" applyFont="1" applyFill="1" applyBorder="1"/>
    <xf numFmtId="0" fontId="6" fillId="3" borderId="33" xfId="0" applyFont="1" applyFill="1" applyBorder="1"/>
    <xf numFmtId="0" fontId="9" fillId="3" borderId="31" xfId="0" applyFont="1" applyFill="1" applyBorder="1" applyAlignment="1">
      <alignment horizontal="right"/>
    </xf>
    <xf numFmtId="43" fontId="6" fillId="2" borderId="5" xfId="0" applyNumberFormat="1" applyFont="1" applyFill="1" applyBorder="1" applyAlignment="1" applyProtection="1">
      <alignment horizontal="center"/>
      <protection locked="0"/>
    </xf>
    <xf numFmtId="43" fontId="6" fillId="2" borderId="8" xfId="0" applyNumberFormat="1" applyFont="1" applyFill="1" applyBorder="1" applyAlignment="1" applyProtection="1">
      <protection locked="0"/>
    </xf>
    <xf numFmtId="43" fontId="6" fillId="2" borderId="16" xfId="0" applyNumberFormat="1" applyFont="1" applyFill="1" applyBorder="1" applyAlignment="1" applyProtection="1">
      <protection locked="0"/>
    </xf>
    <xf numFmtId="0" fontId="9" fillId="3" borderId="32" xfId="0" applyFont="1" applyFill="1" applyBorder="1" applyAlignment="1">
      <alignment horizontal="right"/>
    </xf>
    <xf numFmtId="0" fontId="6" fillId="2" borderId="5" xfId="0" applyFont="1" applyFill="1" applyBorder="1" applyAlignment="1">
      <alignment horizontal="center"/>
    </xf>
    <xf numFmtId="0" fontId="6" fillId="2" borderId="8" xfId="0" applyFont="1" applyFill="1" applyBorder="1" applyAlignment="1">
      <alignment horizontal="center"/>
    </xf>
    <xf numFmtId="0" fontId="6" fillId="2" borderId="16" xfId="0" applyFont="1" applyFill="1" applyBorder="1" applyAlignment="1">
      <alignment horizontal="center"/>
    </xf>
    <xf numFmtId="0" fontId="6" fillId="3" borderId="27" xfId="0" applyFont="1" applyFill="1" applyBorder="1"/>
    <xf numFmtId="0" fontId="6" fillId="3" borderId="0" xfId="0" applyFont="1" applyFill="1" applyBorder="1" applyAlignment="1" applyProtection="1">
      <alignment horizontal="left"/>
      <protection locked="0"/>
    </xf>
    <xf numFmtId="0" fontId="6" fillId="3" borderId="14" xfId="0" applyFont="1" applyFill="1" applyBorder="1" applyAlignment="1" applyProtection="1">
      <alignment horizontal="left"/>
      <protection locked="0"/>
    </xf>
    <xf numFmtId="0" fontId="6" fillId="3" borderId="0" xfId="0" applyFont="1" applyFill="1" applyBorder="1"/>
    <xf numFmtId="0" fontId="6" fillId="3" borderId="14" xfId="0" applyFont="1" applyFill="1" applyBorder="1"/>
    <xf numFmtId="0" fontId="8" fillId="3" borderId="27" xfId="0" applyFont="1" applyFill="1" applyBorder="1" applyAlignment="1">
      <alignment horizontal="right"/>
    </xf>
    <xf numFmtId="0" fontId="6" fillId="2" borderId="11" xfId="0" applyFont="1" applyFill="1" applyBorder="1"/>
    <xf numFmtId="0" fontId="6" fillId="3" borderId="27" xfId="0" applyFont="1" applyFill="1" applyBorder="1" applyAlignment="1">
      <alignment horizontal="right"/>
    </xf>
    <xf numFmtId="0" fontId="6" fillId="2" borderId="7" xfId="0" applyFont="1" applyFill="1" applyBorder="1"/>
    <xf numFmtId="0" fontId="6" fillId="3" borderId="31" xfId="0" applyFont="1" applyFill="1" applyBorder="1" applyAlignment="1">
      <alignment horizontal="left"/>
    </xf>
    <xf numFmtId="0" fontId="6" fillId="2" borderId="12" xfId="0" applyFont="1" applyFill="1" applyBorder="1"/>
    <xf numFmtId="0" fontId="6" fillId="2" borderId="30" xfId="0" applyFont="1" applyFill="1" applyBorder="1"/>
    <xf numFmtId="0" fontId="6" fillId="2" borderId="19" xfId="0" applyFont="1" applyFill="1" applyBorder="1" applyAlignment="1">
      <alignment horizontal="right"/>
    </xf>
    <xf numFmtId="0" fontId="6" fillId="2" borderId="2" xfId="0" applyFont="1" applyFill="1" applyBorder="1"/>
    <xf numFmtId="0" fontId="6" fillId="2" borderId="13" xfId="0" applyFont="1" applyFill="1" applyBorder="1"/>
    <xf numFmtId="0" fontId="15" fillId="3" borderId="27" xfId="0" applyFont="1" applyFill="1" applyBorder="1" applyAlignment="1">
      <alignment horizontal="left"/>
    </xf>
    <xf numFmtId="0" fontId="9" fillId="3" borderId="28" xfId="0" applyFont="1" applyFill="1" applyBorder="1" applyAlignment="1">
      <alignment vertical="center"/>
    </xf>
    <xf numFmtId="0" fontId="9" fillId="3" borderId="18" xfId="0" applyFont="1" applyFill="1" applyBorder="1" applyAlignment="1">
      <alignment vertical="center"/>
    </xf>
    <xf numFmtId="0" fontId="9" fillId="3" borderId="17" xfId="0" applyFont="1" applyFill="1" applyBorder="1" applyAlignment="1">
      <alignment vertical="center"/>
    </xf>
    <xf numFmtId="0" fontId="9" fillId="3" borderId="23" xfId="0" applyFont="1" applyFill="1" applyBorder="1"/>
    <xf numFmtId="0" fontId="9" fillId="3" borderId="20" xfId="0" applyFont="1" applyFill="1" applyBorder="1" applyAlignment="1">
      <alignment horizontal="center"/>
    </xf>
    <xf numFmtId="0" fontId="9" fillId="3" borderId="22" xfId="0" applyFont="1" applyFill="1" applyBorder="1"/>
    <xf numFmtId="0" fontId="6" fillId="3" borderId="21" xfId="0" applyFont="1" applyFill="1" applyBorder="1"/>
    <xf numFmtId="0" fontId="9" fillId="3" borderId="27" xfId="0" applyFont="1" applyFill="1" applyBorder="1"/>
    <xf numFmtId="2" fontId="6" fillId="2" borderId="6" xfId="0" applyNumberFormat="1" applyFont="1" applyFill="1" applyBorder="1" applyAlignment="1" applyProtection="1">
      <alignment horizontal="center"/>
      <protection locked="0"/>
    </xf>
    <xf numFmtId="43" fontId="6" fillId="3" borderId="0" xfId="0" applyNumberFormat="1" applyFont="1" applyFill="1" applyBorder="1"/>
    <xf numFmtId="0" fontId="9" fillId="3" borderId="18" xfId="0" applyFont="1" applyFill="1" applyBorder="1" applyAlignment="1">
      <alignment horizontal="center"/>
    </xf>
    <xf numFmtId="2" fontId="6" fillId="2" borderId="11" xfId="0" applyNumberFormat="1" applyFont="1" applyFill="1" applyBorder="1" applyAlignment="1" applyProtection="1">
      <alignment horizontal="center"/>
      <protection locked="0"/>
    </xf>
    <xf numFmtId="0" fontId="9" fillId="3" borderId="0" xfId="0" applyFont="1" applyFill="1" applyBorder="1" applyAlignment="1">
      <alignment horizontal="center"/>
    </xf>
    <xf numFmtId="4" fontId="14" fillId="3" borderId="11" xfId="0" applyNumberFormat="1" applyFont="1" applyFill="1" applyBorder="1" applyAlignment="1">
      <alignment horizontal="center"/>
    </xf>
    <xf numFmtId="0" fontId="9" fillId="3" borderId="2" xfId="0" applyFont="1" applyFill="1" applyBorder="1" applyAlignment="1">
      <alignment horizontal="center"/>
    </xf>
    <xf numFmtId="4" fontId="13" fillId="3" borderId="11" xfId="0" applyNumberFormat="1" applyFont="1" applyFill="1" applyBorder="1" applyAlignment="1">
      <alignment horizontal="center"/>
    </xf>
    <xf numFmtId="0" fontId="8" fillId="2" borderId="11" xfId="0" applyFont="1" applyFill="1" applyBorder="1" applyAlignment="1" applyProtection="1">
      <alignment horizontal="center"/>
      <protection locked="0"/>
    </xf>
    <xf numFmtId="4" fontId="9" fillId="3" borderId="12" xfId="0" applyNumberFormat="1" applyFont="1" applyFill="1" applyBorder="1" applyAlignment="1">
      <alignment horizontal="center"/>
    </xf>
    <xf numFmtId="164" fontId="9" fillId="2" borderId="11" xfId="0" applyNumberFormat="1" applyFont="1" applyFill="1" applyBorder="1" applyAlignment="1" applyProtection="1">
      <alignment horizontal="center"/>
      <protection locked="0"/>
    </xf>
    <xf numFmtId="0" fontId="9" fillId="3" borderId="26" xfId="0" applyFont="1" applyFill="1" applyBorder="1"/>
    <xf numFmtId="0" fontId="8" fillId="3" borderId="29" xfId="0" applyFont="1" applyFill="1" applyBorder="1" applyAlignment="1">
      <alignment horizontal="center"/>
    </xf>
    <xf numFmtId="0" fontId="6" fillId="3" borderId="29" xfId="0" applyFont="1" applyFill="1" applyBorder="1"/>
    <xf numFmtId="0" fontId="9" fillId="3" borderId="29" xfId="0" applyFont="1" applyFill="1" applyBorder="1" applyAlignment="1">
      <alignment horizontal="center"/>
    </xf>
    <xf numFmtId="0" fontId="6" fillId="3" borderId="25" xfId="0" applyFont="1" applyFill="1" applyBorder="1"/>
    <xf numFmtId="0" fontId="9" fillId="3" borderId="28" xfId="0" applyFont="1" applyFill="1" applyBorder="1"/>
    <xf numFmtId="0" fontId="8" fillId="3" borderId="18" xfId="0" applyFont="1" applyFill="1" applyBorder="1"/>
    <xf numFmtId="0" fontId="6" fillId="3" borderId="18" xfId="0" applyFont="1" applyFill="1" applyBorder="1"/>
    <xf numFmtId="0" fontId="6" fillId="3" borderId="17" xfId="0" applyFont="1" applyFill="1" applyBorder="1"/>
    <xf numFmtId="7" fontId="12" fillId="3" borderId="20" xfId="0" applyNumberFormat="1" applyFont="1" applyFill="1" applyBorder="1" applyAlignment="1">
      <alignment horizontal="center"/>
    </xf>
    <xf numFmtId="39" fontId="12" fillId="3" borderId="24" xfId="0" applyNumberFormat="1" applyFont="1" applyFill="1" applyBorder="1" applyAlignment="1">
      <alignment horizontal="center"/>
    </xf>
    <xf numFmtId="0" fontId="8" fillId="3" borderId="26" xfId="0" applyFont="1" applyFill="1" applyBorder="1"/>
    <xf numFmtId="0" fontId="8" fillId="3" borderId="23" xfId="0" applyFont="1" applyFill="1" applyBorder="1"/>
    <xf numFmtId="0" fontId="6" fillId="3" borderId="22" xfId="0" applyFont="1" applyFill="1" applyBorder="1"/>
    <xf numFmtId="39" fontId="12" fillId="3" borderId="52" xfId="6" applyNumberFormat="1" applyFont="1" applyFill="1" applyBorder="1" applyAlignment="1">
      <alignment horizontal="center"/>
    </xf>
    <xf numFmtId="1" fontId="6" fillId="2" borderId="2" xfId="0" applyNumberFormat="1" applyFont="1" applyFill="1" applyBorder="1" applyAlignment="1" applyProtection="1">
      <alignment horizontal="center"/>
    </xf>
    <xf numFmtId="0" fontId="3" fillId="0" borderId="0" xfId="0" applyFont="1"/>
    <xf numFmtId="2" fontId="3" fillId="3" borderId="4" xfId="0" applyNumberFormat="1" applyFont="1" applyFill="1" applyBorder="1" applyAlignment="1">
      <alignment horizontal="center"/>
    </xf>
    <xf numFmtId="0" fontId="76" fillId="0" borderId="0" xfId="1" applyFont="1"/>
    <xf numFmtId="14" fontId="76" fillId="0" borderId="0" xfId="1" applyNumberFormat="1" applyFont="1"/>
    <xf numFmtId="0" fontId="77" fillId="5" borderId="29" xfId="0" applyFont="1" applyFill="1" applyBorder="1" applyAlignment="1">
      <alignment vertical="center"/>
    </xf>
    <xf numFmtId="0" fontId="77" fillId="5" borderId="22" xfId="0" applyFont="1" applyFill="1" applyBorder="1" applyAlignment="1">
      <alignment vertical="center"/>
    </xf>
    <xf numFmtId="0" fontId="79" fillId="16" borderId="18" xfId="0" applyFont="1" applyFill="1" applyBorder="1" applyAlignment="1">
      <alignment vertical="center"/>
    </xf>
    <xf numFmtId="0" fontId="79" fillId="16" borderId="0" xfId="0" applyFont="1" applyFill="1" applyBorder="1" applyAlignment="1">
      <alignment vertical="center"/>
    </xf>
    <xf numFmtId="0" fontId="77" fillId="16" borderId="29" xfId="0" applyFont="1" applyFill="1" applyBorder="1" applyAlignment="1">
      <alignment vertical="center"/>
    </xf>
    <xf numFmtId="0" fontId="79" fillId="16" borderId="29" xfId="0" applyFont="1" applyFill="1" applyBorder="1" applyAlignment="1">
      <alignment vertical="center"/>
    </xf>
    <xf numFmtId="0" fontId="79" fillId="0" borderId="27" xfId="0" applyFont="1" applyBorder="1" applyAlignment="1"/>
    <xf numFmtId="0" fontId="77" fillId="0" borderId="20" xfId="0" applyFont="1" applyFill="1" applyBorder="1" applyAlignment="1">
      <alignment horizontal="center" vertical="center"/>
    </xf>
    <xf numFmtId="0" fontId="77" fillId="9" borderId="20" xfId="0" applyFont="1" applyFill="1" applyBorder="1" applyAlignment="1" applyProtection="1">
      <alignment horizontal="center" vertical="center"/>
      <protection locked="0"/>
    </xf>
    <xf numFmtId="0" fontId="84" fillId="9" borderId="52" xfId="0" applyFont="1" applyFill="1" applyBorder="1" applyAlignment="1" applyProtection="1">
      <alignment horizontal="center" vertical="center"/>
      <protection locked="0"/>
    </xf>
    <xf numFmtId="0" fontId="84" fillId="9" borderId="25" xfId="0" applyFont="1" applyFill="1" applyBorder="1" applyAlignment="1" applyProtection="1">
      <alignment horizontal="center" vertical="center"/>
      <protection locked="0"/>
    </xf>
    <xf numFmtId="0" fontId="84" fillId="9" borderId="20" xfId="0" applyFont="1" applyFill="1" applyBorder="1" applyAlignment="1" applyProtection="1">
      <alignment horizontal="center" vertical="center"/>
      <protection locked="0"/>
    </xf>
    <xf numFmtId="0" fontId="87" fillId="9" borderId="20" xfId="0" applyFont="1" applyFill="1" applyBorder="1" applyAlignment="1" applyProtection="1">
      <alignment horizontal="center" vertical="center"/>
      <protection locked="0"/>
    </xf>
    <xf numFmtId="0" fontId="77" fillId="5" borderId="23" xfId="0" applyFont="1" applyFill="1" applyBorder="1" applyAlignment="1">
      <alignment vertical="center"/>
    </xf>
    <xf numFmtId="0" fontId="77" fillId="5" borderId="21" xfId="0" applyFont="1" applyFill="1" applyBorder="1" applyAlignment="1">
      <alignment vertical="center"/>
    </xf>
    <xf numFmtId="0" fontId="79" fillId="5" borderId="24" xfId="0" applyFont="1" applyFill="1" applyBorder="1" applyAlignment="1"/>
    <xf numFmtId="0" fontId="79" fillId="5" borderId="61" xfId="0" applyFont="1" applyFill="1" applyBorder="1" applyAlignment="1"/>
    <xf numFmtId="0" fontId="79" fillId="5" borderId="52" xfId="0" applyFont="1" applyFill="1" applyBorder="1" applyAlignment="1"/>
    <xf numFmtId="0" fontId="79" fillId="0" borderId="18" xfId="0" applyFont="1" applyBorder="1" applyAlignment="1">
      <alignment vertical="center"/>
    </xf>
    <xf numFmtId="0" fontId="79" fillId="0" borderId="18" xfId="0" applyFont="1" applyBorder="1" applyAlignment="1"/>
    <xf numFmtId="0" fontId="79" fillId="9" borderId="23" xfId="0" applyFont="1" applyFill="1" applyBorder="1" applyAlignment="1" applyProtection="1">
      <alignment horizontal="right" vertical="center"/>
      <protection locked="0"/>
    </xf>
    <xf numFmtId="0" fontId="79" fillId="9" borderId="22" xfId="0" applyFont="1" applyFill="1" applyBorder="1" applyAlignment="1">
      <alignment vertical="center"/>
    </xf>
    <xf numFmtId="0" fontId="79" fillId="5" borderId="28" xfId="0" applyFont="1" applyFill="1" applyBorder="1" applyAlignment="1">
      <alignment vertical="center"/>
    </xf>
    <xf numFmtId="0" fontId="79" fillId="5" borderId="18" xfId="0" applyFont="1" applyFill="1" applyBorder="1" applyAlignment="1">
      <alignment vertical="center"/>
    </xf>
    <xf numFmtId="0" fontId="79" fillId="5" borderId="17" xfId="0" applyFont="1" applyFill="1" applyBorder="1" applyAlignment="1">
      <alignment vertical="center"/>
    </xf>
    <xf numFmtId="0" fontId="79" fillId="0" borderId="0" xfId="0" applyFont="1" applyBorder="1" applyAlignment="1"/>
    <xf numFmtId="0" fontId="79" fillId="5" borderId="27" xfId="0" applyFont="1" applyFill="1" applyBorder="1" applyAlignment="1">
      <alignment vertical="center"/>
    </xf>
    <xf numFmtId="0" fontId="79" fillId="5" borderId="0" xfId="0" applyFont="1" applyFill="1" applyBorder="1" applyAlignment="1">
      <alignment vertical="center"/>
    </xf>
    <xf numFmtId="0" fontId="79" fillId="5" borderId="14" xfId="0" applyFont="1" applyFill="1" applyBorder="1" applyAlignment="1">
      <alignment vertical="center"/>
    </xf>
    <xf numFmtId="0" fontId="79" fillId="5" borderId="26" xfId="0" applyFont="1" applyFill="1" applyBorder="1" applyAlignment="1">
      <alignment vertical="center"/>
    </xf>
    <xf numFmtId="0" fontId="79" fillId="5" borderId="29" xfId="0" applyFont="1" applyFill="1" applyBorder="1" applyAlignment="1">
      <alignment vertical="center"/>
    </xf>
    <xf numFmtId="0" fontId="79" fillId="5" borderId="25" xfId="0" applyFont="1" applyFill="1" applyBorder="1" applyAlignment="1">
      <alignment vertical="center"/>
    </xf>
    <xf numFmtId="0" fontId="79" fillId="0" borderId="27" xfId="0" applyFont="1" applyBorder="1"/>
    <xf numFmtId="0" fontId="78" fillId="0" borderId="27" xfId="0" applyFont="1" applyBorder="1" applyAlignment="1">
      <alignment vertical="center"/>
    </xf>
    <xf numFmtId="0" fontId="3" fillId="0" borderId="0" xfId="9" applyFont="1" applyAlignment="1">
      <alignment horizontal="left" vertical="center"/>
    </xf>
    <xf numFmtId="0" fontId="49" fillId="0" borderId="22" xfId="9" applyFont="1" applyBorder="1" applyAlignment="1">
      <alignment vertical="center"/>
    </xf>
    <xf numFmtId="0" fontId="49" fillId="0" borderId="21" xfId="9" applyFont="1" applyBorder="1" applyAlignment="1">
      <alignment vertical="center"/>
    </xf>
    <xf numFmtId="0" fontId="1" fillId="0" borderId="0" xfId="9" applyFont="1" applyAlignment="1">
      <alignment vertical="center"/>
    </xf>
    <xf numFmtId="0" fontId="1" fillId="0" borderId="0" xfId="9" applyFont="1" applyAlignment="1">
      <alignment horizontal="left" vertical="center"/>
    </xf>
    <xf numFmtId="0" fontId="1" fillId="0" borderId="0" xfId="9" applyFont="1" applyAlignment="1">
      <alignment horizontal="left" vertical="center" wrapText="1"/>
    </xf>
    <xf numFmtId="0" fontId="1" fillId="0" borderId="0" xfId="9" applyFont="1"/>
    <xf numFmtId="0" fontId="1" fillId="2" borderId="0" xfId="9" applyFont="1" applyFill="1"/>
    <xf numFmtId="0" fontId="1" fillId="2" borderId="0" xfId="9" applyFont="1" applyFill="1" applyBorder="1" applyAlignment="1">
      <alignment vertical="center"/>
    </xf>
    <xf numFmtId="0" fontId="17" fillId="0" borderId="0" xfId="9" applyFont="1"/>
    <xf numFmtId="0" fontId="3" fillId="5" borderId="20" xfId="0" applyFont="1" applyFill="1" applyBorder="1" applyAlignment="1">
      <alignment horizontal="center"/>
    </xf>
    <xf numFmtId="0" fontId="3" fillId="20" borderId="20" xfId="0" applyFont="1" applyFill="1" applyBorder="1" applyAlignment="1">
      <alignment horizontal="center"/>
    </xf>
    <xf numFmtId="0" fontId="47" fillId="0" borderId="0" xfId="0" applyFont="1"/>
    <xf numFmtId="0" fontId="77" fillId="3" borderId="20" xfId="0" applyFont="1" applyFill="1" applyBorder="1" applyAlignment="1">
      <alignment horizontal="right" vertical="center"/>
    </xf>
    <xf numFmtId="0" fontId="77" fillId="3" borderId="21" xfId="0" applyFont="1" applyFill="1" applyBorder="1" applyAlignment="1">
      <alignment horizontal="right" vertical="center"/>
    </xf>
    <xf numFmtId="0" fontId="41" fillId="3" borderId="11" xfId="9" applyFont="1" applyFill="1" applyBorder="1" applyAlignment="1">
      <alignment horizontal="right" vertical="center"/>
    </xf>
    <xf numFmtId="0" fontId="1" fillId="19" borderId="0" xfId="9" applyFill="1"/>
    <xf numFmtId="0" fontId="0" fillId="0" borderId="0" xfId="0" applyFill="1"/>
    <xf numFmtId="0" fontId="0" fillId="0" borderId="0" xfId="0" applyAlignment="1">
      <alignment horizontal="center" vertical="center"/>
    </xf>
    <xf numFmtId="0" fontId="0" fillId="4" borderId="0" xfId="0" applyFill="1" applyAlignment="1">
      <alignment horizontal="center"/>
    </xf>
    <xf numFmtId="0" fontId="0" fillId="0" borderId="0" xfId="0" applyAlignment="1">
      <alignment horizontal="center"/>
    </xf>
    <xf numFmtId="44" fontId="9" fillId="0" borderId="0" xfId="13" applyFont="1" applyFill="1" applyBorder="1" applyAlignment="1">
      <alignment vertical="center"/>
    </xf>
    <xf numFmtId="0" fontId="9" fillId="0" borderId="0" xfId="0" applyFont="1"/>
    <xf numFmtId="0" fontId="8" fillId="0" borderId="0" xfId="0" applyFont="1"/>
    <xf numFmtId="0" fontId="6" fillId="0" borderId="0" xfId="0" applyFont="1" applyAlignment="1">
      <alignment horizontal="center"/>
    </xf>
    <xf numFmtId="0" fontId="6" fillId="0" borderId="0" xfId="0" applyFont="1" applyProtection="1"/>
    <xf numFmtId="43" fontId="6" fillId="0" borderId="0" xfId="0" applyNumberFormat="1" applyFont="1" applyFill="1" applyBorder="1" applyAlignment="1" applyProtection="1">
      <alignment horizontal="center"/>
      <protection locked="0"/>
    </xf>
    <xf numFmtId="0" fontId="6" fillId="0" borderId="11" xfId="0" applyFont="1" applyBorder="1"/>
    <xf numFmtId="0" fontId="6" fillId="0" borderId="11" xfId="0" applyFont="1" applyBorder="1" applyAlignment="1">
      <alignment horizontal="center"/>
    </xf>
    <xf numFmtId="0" fontId="6" fillId="0" borderId="0" xfId="0" applyFont="1" applyBorder="1" applyAlignment="1">
      <alignment horizontal="center"/>
    </xf>
    <xf numFmtId="0" fontId="6" fillId="0" borderId="11" xfId="0" applyFont="1" applyBorder="1" applyAlignment="1">
      <alignment wrapText="1"/>
    </xf>
    <xf numFmtId="0" fontId="6" fillId="0" borderId="11" xfId="0" applyFont="1" applyBorder="1" applyAlignment="1">
      <alignment horizontal="center"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1" fontId="8" fillId="9" borderId="11" xfId="0" applyNumberFormat="1" applyFont="1" applyFill="1" applyBorder="1" applyAlignment="1" applyProtection="1">
      <alignment horizontal="center"/>
      <protection locked="0"/>
    </xf>
    <xf numFmtId="0" fontId="6" fillId="0" borderId="0" xfId="0" applyFont="1" applyFill="1" applyBorder="1" applyAlignment="1">
      <alignment horizontal="center"/>
    </xf>
    <xf numFmtId="0" fontId="19" fillId="0" borderId="0" xfId="0" applyFont="1"/>
    <xf numFmtId="0" fontId="6" fillId="0" borderId="11" xfId="0" applyFont="1" applyBorder="1" applyAlignment="1">
      <alignment horizontal="left"/>
    </xf>
    <xf numFmtId="43" fontId="6" fillId="0" borderId="0" xfId="0" applyNumberFormat="1" applyFont="1" applyFill="1" applyBorder="1" applyAlignment="1" applyProtection="1"/>
    <xf numFmtId="49" fontId="6" fillId="0" borderId="0" xfId="0" applyNumberFormat="1" applyFont="1" applyFill="1" applyBorder="1" applyAlignment="1" applyProtection="1">
      <protection locked="0"/>
    </xf>
    <xf numFmtId="0" fontId="21" fillId="0" borderId="0" xfId="0" applyFont="1" applyFill="1" applyBorder="1" applyAlignment="1" applyProtection="1"/>
    <xf numFmtId="0" fontId="9" fillId="0" borderId="0" xfId="0" applyFont="1" applyFill="1" applyBorder="1" applyAlignment="1" applyProtection="1"/>
    <xf numFmtId="1" fontId="8" fillId="0" borderId="0" xfId="0" applyNumberFormat="1" applyFont="1" applyFill="1" applyBorder="1" applyAlignment="1" applyProtection="1">
      <alignment horizontal="center"/>
      <protection locked="0"/>
    </xf>
    <xf numFmtId="0" fontId="19" fillId="0" borderId="0" xfId="0" applyFont="1" applyFill="1" applyBorder="1" applyAlignment="1"/>
    <xf numFmtId="0" fontId="6" fillId="0" borderId="0" xfId="0" applyFont="1" applyFill="1" applyBorder="1"/>
    <xf numFmtId="0" fontId="6" fillId="0" borderId="0" xfId="0" applyFont="1" applyAlignment="1">
      <alignment horizontal="center" vertical="center"/>
    </xf>
    <xf numFmtId="0" fontId="6" fillId="0" borderId="0" xfId="0" applyFont="1" applyAlignment="1">
      <alignment horizontal="left" vertical="center"/>
    </xf>
    <xf numFmtId="166" fontId="21" fillId="0" borderId="0" xfId="0" applyNumberFormat="1" applyFont="1" applyFill="1" applyBorder="1" applyAlignment="1" applyProtection="1">
      <alignment horizontal="center"/>
      <protection locked="0"/>
    </xf>
    <xf numFmtId="39" fontId="21" fillId="0" borderId="0" xfId="0" applyNumberFormat="1" applyFont="1" applyFill="1" applyBorder="1" applyAlignment="1" applyProtection="1">
      <alignment horizontal="center"/>
      <protection locked="0"/>
    </xf>
    <xf numFmtId="0" fontId="6" fillId="0" borderId="0" xfId="0" applyFont="1" applyFill="1" applyBorder="1" applyAlignment="1">
      <alignment horizontal="center" vertical="center"/>
    </xf>
    <xf numFmtId="0" fontId="6" fillId="0" borderId="11" xfId="0" applyFont="1" applyFill="1" applyBorder="1" applyAlignment="1">
      <alignment horizontal="center"/>
    </xf>
    <xf numFmtId="0" fontId="24" fillId="0" borderId="23" xfId="0" applyFont="1" applyBorder="1" applyAlignment="1" applyProtection="1">
      <alignment horizontal="center"/>
    </xf>
    <xf numFmtId="0" fontId="24" fillId="0" borderId="22" xfId="0" applyFont="1" applyBorder="1" applyAlignment="1" applyProtection="1">
      <alignment horizontal="center"/>
    </xf>
    <xf numFmtId="0" fontId="24" fillId="0" borderId="0" xfId="0" applyFont="1" applyBorder="1" applyProtection="1"/>
    <xf numFmtId="0" fontId="25" fillId="0" borderId="0" xfId="0" applyFont="1" applyFill="1" applyBorder="1" applyAlignment="1">
      <alignment horizontal="center"/>
    </xf>
    <xf numFmtId="0" fontId="24" fillId="0" borderId="0" xfId="0" applyFont="1"/>
    <xf numFmtId="0" fontId="9" fillId="3" borderId="28" xfId="0" applyFont="1" applyFill="1" applyBorder="1" applyAlignment="1" applyProtection="1"/>
    <xf numFmtId="0" fontId="9" fillId="3" borderId="18" xfId="0" applyFont="1" applyFill="1" applyBorder="1" applyAlignment="1" applyProtection="1"/>
    <xf numFmtId="0" fontId="9" fillId="3" borderId="17" xfId="0" applyFont="1" applyFill="1" applyBorder="1" applyAlignment="1" applyProtection="1"/>
    <xf numFmtId="168" fontId="21" fillId="9" borderId="11" xfId="0" applyNumberFormat="1" applyFont="1" applyFill="1" applyBorder="1" applyAlignment="1" applyProtection="1">
      <alignment horizontal="center"/>
      <protection locked="0"/>
    </xf>
    <xf numFmtId="39" fontId="9" fillId="0" borderId="0" xfId="0" applyNumberFormat="1" applyFont="1" applyFill="1" applyBorder="1" applyAlignment="1">
      <alignment horizontal="center"/>
    </xf>
    <xf numFmtId="0" fontId="6" fillId="0" borderId="0" xfId="0" applyFont="1" applyFill="1" applyBorder="1" applyAlignment="1">
      <alignment horizontal="left" vertical="center"/>
    </xf>
    <xf numFmtId="0" fontId="11" fillId="0" borderId="2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0" xfId="0" applyFont="1" applyBorder="1" applyAlignment="1">
      <alignment horizontal="center" vertical="center"/>
    </xf>
    <xf numFmtId="168" fontId="22" fillId="0" borderId="2" xfId="0" applyNumberFormat="1" applyFont="1" applyFill="1" applyBorder="1" applyAlignment="1" applyProtection="1">
      <alignment vertical="center"/>
    </xf>
    <xf numFmtId="0" fontId="11" fillId="0" borderId="14" xfId="0" applyFont="1" applyBorder="1" applyAlignment="1">
      <alignment horizontal="center" vertical="center"/>
    </xf>
    <xf numFmtId="0" fontId="11" fillId="0" borderId="0" xfId="0" applyFont="1" applyFill="1" applyAlignment="1">
      <alignment horizontal="center" vertical="center"/>
    </xf>
    <xf numFmtId="0" fontId="11" fillId="0" borderId="0" xfId="0" applyFont="1" applyAlignment="1">
      <alignment horizontal="center" vertical="center"/>
    </xf>
    <xf numFmtId="0" fontId="11" fillId="0" borderId="0" xfId="0" applyFont="1" applyFill="1"/>
    <xf numFmtId="0" fontId="11" fillId="0" borderId="0" xfId="0" applyFont="1"/>
    <xf numFmtId="0" fontId="11" fillId="0" borderId="27"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Border="1" applyProtection="1"/>
    <xf numFmtId="167" fontId="11" fillId="0" borderId="0" xfId="0" applyNumberFormat="1" applyFont="1" applyBorder="1" applyAlignment="1" applyProtection="1">
      <alignment horizontal="center"/>
    </xf>
    <xf numFmtId="0" fontId="19" fillId="9" borderId="11" xfId="0" applyFont="1" applyFill="1" applyBorder="1" applyAlignment="1" applyProtection="1">
      <alignment horizontal="center" vertical="center"/>
      <protection locked="0"/>
    </xf>
    <xf numFmtId="167" fontId="21" fillId="3" borderId="5" xfId="0" applyNumberFormat="1" applyFont="1" applyFill="1" applyBorder="1" applyAlignment="1" applyProtection="1"/>
    <xf numFmtId="167" fontId="21" fillId="3" borderId="16" xfId="0" applyNumberFormat="1" applyFont="1" applyFill="1" applyBorder="1" applyAlignment="1" applyProtection="1"/>
    <xf numFmtId="0" fontId="33" fillId="0" borderId="0" xfId="0" applyFont="1" applyFill="1"/>
    <xf numFmtId="0" fontId="33" fillId="0" borderId="0" xfId="0" applyFont="1"/>
    <xf numFmtId="0" fontId="6" fillId="0" borderId="7" xfId="0" applyFont="1" applyBorder="1"/>
    <xf numFmtId="0" fontId="6" fillId="0" borderId="7" xfId="0" applyFont="1" applyBorder="1" applyAlignment="1">
      <alignment horizontal="center"/>
    </xf>
    <xf numFmtId="0" fontId="6" fillId="0" borderId="7" xfId="0" applyFont="1" applyBorder="1" applyAlignment="1">
      <alignment horizontal="left"/>
    </xf>
    <xf numFmtId="0" fontId="6" fillId="0" borderId="7" xfId="0" applyFont="1" applyFill="1" applyBorder="1" applyAlignment="1">
      <alignment horizontal="center"/>
    </xf>
    <xf numFmtId="0" fontId="25" fillId="0" borderId="27" xfId="0" applyFont="1" applyFill="1" applyBorder="1" applyAlignment="1" applyProtection="1">
      <alignment horizontal="left" vertical="center"/>
    </xf>
    <xf numFmtId="0" fontId="25" fillId="0" borderId="0" xfId="0" applyFont="1" applyFill="1" applyBorder="1" applyAlignment="1" applyProtection="1">
      <alignment horizontal="left" vertical="center"/>
    </xf>
    <xf numFmtId="0" fontId="2" fillId="0" borderId="0" xfId="0" applyFont="1" applyFill="1" applyBorder="1" applyAlignment="1" applyProtection="1">
      <alignment horizontal="center" vertical="center"/>
      <protection locked="0"/>
    </xf>
    <xf numFmtId="167" fontId="25" fillId="0" borderId="0" xfId="0" applyNumberFormat="1" applyFont="1" applyFill="1" applyBorder="1" applyAlignment="1" applyProtection="1"/>
    <xf numFmtId="167" fontId="25" fillId="0" borderId="14" xfId="0" applyNumberFormat="1" applyFont="1" applyFill="1" applyBorder="1" applyAlignment="1" applyProtection="1"/>
    <xf numFmtId="0" fontId="24" fillId="0" borderId="0" xfId="0" applyFont="1" applyFill="1" applyBorder="1"/>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xf>
    <xf numFmtId="0" fontId="24" fillId="0" borderId="0" xfId="0" applyFont="1" applyFill="1" applyBorder="1" applyAlignment="1">
      <alignment horizontal="center"/>
    </xf>
    <xf numFmtId="0" fontId="24" fillId="0" borderId="0" xfId="0" applyFont="1" applyFill="1" applyBorder="1" applyAlignment="1">
      <alignment horizontal="left"/>
    </xf>
    <xf numFmtId="0" fontId="6" fillId="0" borderId="6" xfId="0" applyFont="1" applyBorder="1"/>
    <xf numFmtId="0" fontId="6" fillId="0" borderId="6" xfId="0" applyFont="1" applyBorder="1" applyAlignment="1">
      <alignment horizontal="center"/>
    </xf>
    <xf numFmtId="0" fontId="6" fillId="0" borderId="6" xfId="0" applyFont="1" applyBorder="1" applyAlignment="1">
      <alignment horizontal="left"/>
    </xf>
    <xf numFmtId="0" fontId="6" fillId="0" borderId="6" xfId="0" applyFont="1" applyFill="1" applyBorder="1" applyAlignment="1">
      <alignment horizontal="center"/>
    </xf>
    <xf numFmtId="2" fontId="11" fillId="0" borderId="27" xfId="0" applyNumberFormat="1" applyFont="1" applyBorder="1" applyAlignment="1" applyProtection="1">
      <alignment horizontal="left" vertical="center"/>
    </xf>
    <xf numFmtId="2" fontId="11" fillId="0" borderId="0" xfId="0" applyNumberFormat="1" applyFont="1" applyBorder="1" applyAlignment="1" applyProtection="1">
      <alignment horizontal="center" vertical="center"/>
    </xf>
    <xf numFmtId="0" fontId="11" fillId="0" borderId="0" xfId="0" applyFont="1" applyBorder="1" applyAlignment="1" applyProtection="1">
      <alignment horizontal="left" vertical="center"/>
    </xf>
    <xf numFmtId="0" fontId="11" fillId="0" borderId="0" xfId="0" applyFont="1" applyFill="1" applyBorder="1"/>
    <xf numFmtId="9" fontId="11" fillId="0" borderId="42" xfId="0" applyNumberFormat="1" applyFont="1" applyFill="1" applyBorder="1" applyAlignment="1" applyProtection="1">
      <alignment horizontal="center" vertical="center"/>
    </xf>
    <xf numFmtId="9" fontId="11" fillId="0" borderId="41" xfId="0" applyNumberFormat="1" applyFont="1" applyFill="1" applyBorder="1" applyAlignment="1" applyProtection="1">
      <alignment horizontal="center" vertical="center"/>
    </xf>
    <xf numFmtId="0" fontId="11" fillId="0" borderId="41" xfId="0" applyFont="1" applyFill="1" applyBorder="1" applyAlignment="1" applyProtection="1">
      <alignment horizontal="center" vertical="center"/>
    </xf>
    <xf numFmtId="167" fontId="11" fillId="0" borderId="41" xfId="0" applyNumberFormat="1" applyFont="1" applyFill="1" applyBorder="1" applyAlignment="1" applyProtection="1">
      <alignment horizontal="center" vertical="center"/>
    </xf>
    <xf numFmtId="2" fontId="11" fillId="0" borderId="41" xfId="0" applyNumberFormat="1" applyFont="1" applyFill="1" applyBorder="1" applyAlignment="1" applyProtection="1">
      <alignment horizontal="center" vertical="center"/>
    </xf>
    <xf numFmtId="167" fontId="4" fillId="0" borderId="0" xfId="0" applyNumberFormat="1" applyFont="1" applyBorder="1" applyAlignment="1">
      <alignment horizontal="center" vertical="center" wrapText="1"/>
    </xf>
    <xf numFmtId="165" fontId="11" fillId="0" borderId="0" xfId="0" applyNumberFormat="1" applyFont="1" applyFill="1" applyBorder="1" applyAlignment="1" applyProtection="1">
      <alignment horizontal="center" vertical="center"/>
    </xf>
    <xf numFmtId="165" fontId="11" fillId="0" borderId="14" xfId="0" applyNumberFormat="1" applyFont="1" applyFill="1" applyBorder="1" applyAlignment="1" applyProtection="1">
      <alignment horizontal="center"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21" fillId="3" borderId="48" xfId="0" applyFont="1" applyFill="1" applyBorder="1" applyAlignment="1" applyProtection="1"/>
    <xf numFmtId="0" fontId="21" fillId="3" borderId="47" xfId="0" applyFont="1" applyFill="1" applyBorder="1" applyAlignment="1" applyProtection="1"/>
    <xf numFmtId="1" fontId="9" fillId="3" borderId="23" xfId="0" applyNumberFormat="1" applyFont="1" applyFill="1" applyBorder="1" applyAlignment="1" applyProtection="1">
      <alignment horizontal="right" vertical="center"/>
    </xf>
    <xf numFmtId="9" fontId="9" fillId="3" borderId="21" xfId="0" applyNumberFormat="1" applyFont="1" applyFill="1" applyBorder="1" applyAlignment="1" applyProtection="1">
      <alignment horizontal="left" vertical="center"/>
    </xf>
    <xf numFmtId="0" fontId="6" fillId="0" borderId="0" xfId="0" applyFont="1" applyAlignment="1"/>
    <xf numFmtId="0" fontId="6" fillId="0" borderId="0" xfId="0" applyFont="1" applyFill="1" applyBorder="1" applyAlignment="1" applyProtection="1">
      <alignment vertical="center"/>
    </xf>
    <xf numFmtId="0" fontId="6" fillId="0" borderId="0" xfId="0" applyFont="1" applyProtection="1">
      <protection locked="0"/>
    </xf>
    <xf numFmtId="0" fontId="19" fillId="0" borderId="0" xfId="0" applyFont="1" applyAlignment="1" applyProtection="1">
      <alignment horizontal="center"/>
      <protection locked="0"/>
    </xf>
    <xf numFmtId="0" fontId="6" fillId="0" borderId="0" xfId="0" applyFont="1" applyAlignment="1" applyProtection="1">
      <alignment vertical="center"/>
    </xf>
    <xf numFmtId="0" fontId="5" fillId="0" borderId="0" xfId="4" applyFont="1" applyFill="1" applyAlignment="1" applyProtection="1">
      <alignment horizontal="center"/>
      <protection locked="0"/>
    </xf>
    <xf numFmtId="0" fontId="21" fillId="0" borderId="0" xfId="0" applyFont="1" applyFill="1" applyBorder="1" applyAlignment="1">
      <alignment horizontal="center"/>
    </xf>
    <xf numFmtId="1" fontId="6" fillId="0" borderId="0" xfId="0" applyNumberFormat="1" applyFont="1"/>
    <xf numFmtId="9" fontId="6" fillId="0" borderId="0" xfId="0" applyNumberFormat="1" applyFont="1" applyBorder="1" applyAlignment="1" applyProtection="1">
      <alignment horizontal="center"/>
      <protection locked="0"/>
    </xf>
    <xf numFmtId="0" fontId="6" fillId="0" borderId="0" xfId="0" applyFont="1" applyAlignment="1" applyProtection="1">
      <alignment horizontal="left"/>
      <protection locked="0"/>
    </xf>
    <xf numFmtId="39" fontId="9" fillId="0" borderId="0" xfId="0" applyNumberFormat="1" applyFont="1" applyFill="1" applyBorder="1" applyAlignment="1" applyProtection="1">
      <alignment horizontal="center"/>
      <protection locked="0"/>
    </xf>
    <xf numFmtId="39" fontId="20" fillId="0" borderId="0" xfId="0" applyNumberFormat="1" applyFont="1" applyFill="1" applyBorder="1" applyAlignment="1">
      <alignment horizontal="center"/>
    </xf>
    <xf numFmtId="0" fontId="10" fillId="0" borderId="0" xfId="4" applyFont="1" applyFill="1" applyAlignment="1" applyProtection="1">
      <alignment vertical="center"/>
    </xf>
    <xf numFmtId="0" fontId="32" fillId="0" borderId="0" xfId="0" applyFont="1"/>
    <xf numFmtId="0" fontId="19" fillId="0" borderId="0" xfId="0" applyFont="1" applyAlignment="1">
      <alignment horizontal="left" vertical="center"/>
    </xf>
    <xf numFmtId="0" fontId="27" fillId="0" borderId="27" xfId="4" applyFont="1" applyFill="1" applyBorder="1" applyAlignment="1" applyProtection="1">
      <alignment horizontal="left" vertical="center"/>
    </xf>
    <xf numFmtId="0" fontId="27" fillId="0" borderId="0" xfId="4" applyFont="1" applyFill="1" applyBorder="1" applyAlignment="1" applyProtection="1">
      <alignment horizontal="left" vertical="center"/>
    </xf>
    <xf numFmtId="0" fontId="27" fillId="0" borderId="0" xfId="4" applyFont="1" applyFill="1" applyBorder="1" applyAlignment="1" applyProtection="1">
      <alignment horizontal="center" vertical="center"/>
    </xf>
    <xf numFmtId="0" fontId="11" fillId="0" borderId="0" xfId="0" applyFont="1" applyFill="1" applyBorder="1" applyProtection="1"/>
    <xf numFmtId="0" fontId="11" fillId="0" borderId="14" xfId="0" applyFont="1" applyFill="1" applyBorder="1" applyProtection="1"/>
    <xf numFmtId="0" fontId="11" fillId="0" borderId="0" xfId="0" applyFont="1" applyFill="1" applyBorder="1" applyAlignment="1">
      <alignment horizontal="center"/>
    </xf>
    <xf numFmtId="2" fontId="21" fillId="9" borderId="11" xfId="0" applyNumberFormat="1" applyFont="1" applyFill="1" applyBorder="1" applyAlignment="1" applyProtection="1">
      <alignment horizontal="center"/>
      <protection locked="0"/>
    </xf>
    <xf numFmtId="39" fontId="21" fillId="3" borderId="5" xfId="0" applyNumberFormat="1" applyFont="1" applyFill="1" applyBorder="1" applyAlignment="1" applyProtection="1">
      <alignment horizontal="right" vertical="center"/>
    </xf>
    <xf numFmtId="39" fontId="21" fillId="3" borderId="16" xfId="0" applyNumberFormat="1" applyFont="1" applyFill="1" applyBorder="1" applyAlignment="1" applyProtection="1">
      <alignment horizontal="left" vertical="center"/>
    </xf>
    <xf numFmtId="0" fontId="19" fillId="0" borderId="0" xfId="0" applyFont="1" applyFill="1" applyBorder="1" applyAlignment="1">
      <alignment horizontal="center" vertical="top"/>
    </xf>
    <xf numFmtId="0" fontId="25" fillId="0" borderId="44" xfId="0" applyFont="1" applyFill="1" applyBorder="1" applyAlignment="1" applyProtection="1">
      <alignment horizontal="left"/>
    </xf>
    <xf numFmtId="0" fontId="25" fillId="0" borderId="43" xfId="0" applyFont="1" applyFill="1" applyBorder="1" applyAlignment="1" applyProtection="1">
      <alignment horizontal="left"/>
    </xf>
    <xf numFmtId="0" fontId="25" fillId="0" borderId="43" xfId="0" applyFont="1" applyFill="1" applyBorder="1" applyAlignment="1" applyProtection="1">
      <alignment horizontal="center"/>
    </xf>
    <xf numFmtId="0" fontId="24" fillId="0" borderId="0" xfId="0" applyFont="1" applyFill="1" applyBorder="1" applyProtection="1"/>
    <xf numFmtId="0" fontId="24" fillId="0" borderId="14" xfId="0" applyFont="1" applyFill="1" applyBorder="1" applyProtection="1"/>
    <xf numFmtId="0" fontId="24" fillId="0" borderId="0" xfId="0" applyFont="1" applyFill="1" applyAlignment="1">
      <alignment horizontal="center"/>
    </xf>
    <xf numFmtId="0" fontId="22" fillId="0" borderId="42" xfId="0" applyFont="1" applyFill="1" applyBorder="1" applyAlignment="1" applyProtection="1">
      <alignment horizontal="left"/>
    </xf>
    <xf numFmtId="0" fontId="22" fillId="0" borderId="41" xfId="0" applyFont="1" applyFill="1" applyBorder="1" applyAlignment="1" applyProtection="1">
      <alignment horizontal="left"/>
    </xf>
    <xf numFmtId="0" fontId="4" fillId="0" borderId="0" xfId="0" applyFont="1" applyBorder="1"/>
    <xf numFmtId="0" fontId="22" fillId="0" borderId="43" xfId="0" applyFont="1" applyFill="1" applyBorder="1" applyAlignment="1" applyProtection="1">
      <alignment horizontal="left"/>
    </xf>
    <xf numFmtId="0" fontId="11" fillId="0" borderId="14" xfId="0" applyFont="1" applyFill="1" applyBorder="1"/>
    <xf numFmtId="0" fontId="4" fillId="0" borderId="0" xfId="0" applyFont="1" applyFill="1" applyBorder="1" applyAlignment="1">
      <alignment horizontal="center" vertical="top"/>
    </xf>
    <xf numFmtId="0" fontId="4" fillId="0" borderId="0" xfId="0" applyFont="1" applyFill="1"/>
    <xf numFmtId="0" fontId="11" fillId="0" borderId="0" xfId="0" applyFont="1" applyFill="1" applyAlignment="1">
      <alignment horizontal="center"/>
    </xf>
    <xf numFmtId="0" fontId="11" fillId="0" borderId="11" xfId="0" applyFont="1" applyFill="1" applyBorder="1" applyAlignment="1">
      <alignment horizontal="center"/>
    </xf>
    <xf numFmtId="1" fontId="22" fillId="0" borderId="42" xfId="0" applyNumberFormat="1" applyFont="1" applyFill="1" applyBorder="1" applyAlignment="1" applyProtection="1">
      <alignment horizontal="left"/>
    </xf>
    <xf numFmtId="2" fontId="22" fillId="0" borderId="41" xfId="0" applyNumberFormat="1" applyFont="1" applyFill="1" applyBorder="1" applyAlignment="1" applyProtection="1">
      <alignment horizontal="left" vertical="center"/>
    </xf>
    <xf numFmtId="0" fontId="21" fillId="3" borderId="40" xfId="0" applyFont="1" applyFill="1" applyBorder="1" applyProtection="1"/>
    <xf numFmtId="0" fontId="6" fillId="3" borderId="39" xfId="0" applyFont="1" applyFill="1" applyBorder="1" applyProtection="1"/>
    <xf numFmtId="0" fontId="18" fillId="0" borderId="0" xfId="4" applyFont="1" applyFill="1" applyAlignment="1" applyProtection="1">
      <alignment vertical="center"/>
    </xf>
    <xf numFmtId="0" fontId="6" fillId="0" borderId="0" xfId="0" applyFont="1" applyAlignment="1">
      <alignment horizontal="right" vertical="center"/>
    </xf>
    <xf numFmtId="0" fontId="100" fillId="0" borderId="0" xfId="0" applyFont="1"/>
    <xf numFmtId="0" fontId="6" fillId="0" borderId="0" xfId="0" applyFont="1" applyAlignment="1">
      <alignment horizontal="right"/>
    </xf>
    <xf numFmtId="1" fontId="9" fillId="9" borderId="11" xfId="0" applyNumberFormat="1" applyFont="1" applyFill="1" applyBorder="1" applyAlignment="1" applyProtection="1">
      <alignment horizontal="center"/>
      <protection locked="0"/>
    </xf>
    <xf numFmtId="0" fontId="6" fillId="0" borderId="0" xfId="0" applyFont="1" applyBorder="1"/>
    <xf numFmtId="39" fontId="9" fillId="9" borderId="6" xfId="6" applyNumberFormat="1" applyFont="1" applyFill="1" applyBorder="1" applyAlignment="1" applyProtection="1">
      <alignment horizontal="center"/>
      <protection locked="0"/>
    </xf>
    <xf numFmtId="0" fontId="9" fillId="9" borderId="11" xfId="6" applyFont="1" applyFill="1" applyBorder="1" applyAlignment="1" applyProtection="1">
      <alignment horizontal="center"/>
      <protection locked="0"/>
    </xf>
    <xf numFmtId="7" fontId="9" fillId="9" borderId="11" xfId="6" applyNumberFormat="1" applyFont="1" applyFill="1" applyBorder="1" applyAlignment="1" applyProtection="1">
      <alignment horizontal="center"/>
      <protection locked="0"/>
    </xf>
    <xf numFmtId="0" fontId="9" fillId="9" borderId="15" xfId="6" applyFont="1" applyFill="1" applyBorder="1" applyAlignment="1" applyProtection="1">
      <alignment horizontal="center"/>
      <protection locked="0"/>
    </xf>
    <xf numFmtId="164" fontId="9" fillId="9" borderId="15" xfId="6" applyNumberFormat="1" applyFont="1" applyFill="1" applyBorder="1" applyAlignment="1" applyProtection="1">
      <alignment horizontal="center"/>
      <protection locked="0"/>
    </xf>
    <xf numFmtId="166" fontId="9" fillId="9" borderId="6" xfId="6" applyNumberFormat="1" applyFont="1" applyFill="1" applyBorder="1" applyAlignment="1" applyProtection="1">
      <alignment horizontal="center"/>
      <protection locked="0"/>
    </xf>
    <xf numFmtId="39" fontId="9" fillId="9" borderId="7" xfId="6" applyNumberFormat="1" applyFont="1" applyFill="1" applyBorder="1" applyAlignment="1" applyProtection="1">
      <alignment horizontal="center"/>
      <protection locked="0"/>
    </xf>
    <xf numFmtId="0" fontId="9" fillId="9" borderId="11" xfId="6" applyFont="1" applyFill="1" applyBorder="1" applyAlignment="1" applyProtection="1">
      <alignment horizontal="left"/>
      <protection locked="0"/>
    </xf>
    <xf numFmtId="39" fontId="12" fillId="9" borderId="15" xfId="6" applyNumberFormat="1" applyFont="1" applyFill="1" applyBorder="1" applyAlignment="1" applyProtection="1">
      <alignment horizontal="center"/>
      <protection locked="0"/>
    </xf>
    <xf numFmtId="37" fontId="9" fillId="9" borderId="11" xfId="6" applyNumberFormat="1" applyFont="1" applyFill="1" applyBorder="1" applyAlignment="1" applyProtection="1">
      <alignment horizontal="center"/>
      <protection locked="0"/>
    </xf>
    <xf numFmtId="39" fontId="9" fillId="9" borderId="11" xfId="6" applyNumberFormat="1" applyFont="1" applyFill="1" applyBorder="1" applyAlignment="1" applyProtection="1">
      <alignment horizontal="center"/>
      <protection locked="0"/>
    </xf>
    <xf numFmtId="37" fontId="8" fillId="9" borderId="11" xfId="6" applyNumberFormat="1" applyFont="1" applyFill="1" applyBorder="1" applyAlignment="1" applyProtection="1">
      <alignment horizontal="center"/>
      <protection locked="0"/>
    </xf>
    <xf numFmtId="0" fontId="9" fillId="9" borderId="11" xfId="6" applyFont="1" applyFill="1" applyBorder="1" applyAlignment="1">
      <alignment horizontal="left"/>
    </xf>
    <xf numFmtId="0" fontId="79" fillId="0" borderId="27" xfId="0" applyFont="1" applyBorder="1" applyAlignment="1">
      <alignment vertical="center"/>
    </xf>
    <xf numFmtId="0" fontId="79" fillId="0" borderId="0" xfId="0" applyFont="1" applyBorder="1" applyAlignment="1">
      <alignment vertical="center"/>
    </xf>
    <xf numFmtId="0" fontId="79" fillId="0" borderId="14" xfId="0" applyFont="1" applyBorder="1" applyAlignment="1">
      <alignment vertical="center"/>
    </xf>
    <xf numFmtId="0" fontId="77" fillId="0" borderId="27" xfId="0" applyFont="1" applyBorder="1" applyAlignment="1">
      <alignment vertical="center"/>
    </xf>
    <xf numFmtId="0" fontId="77" fillId="0" borderId="0" xfId="0" applyFont="1" applyBorder="1" applyAlignment="1">
      <alignment vertical="center"/>
    </xf>
    <xf numFmtId="0" fontId="77" fillId="0" borderId="14" xfId="0" applyFont="1" applyBorder="1" applyAlignment="1">
      <alignment vertical="center"/>
    </xf>
    <xf numFmtId="0" fontId="63" fillId="9" borderId="23" xfId="0" applyFont="1" applyFill="1" applyBorder="1" applyAlignment="1" applyProtection="1">
      <alignment horizontal="right"/>
      <protection locked="0"/>
    </xf>
    <xf numFmtId="0" fontId="63" fillId="0" borderId="21" xfId="0" applyFont="1" applyBorder="1" applyAlignment="1">
      <alignment horizontal="center" vertical="center"/>
    </xf>
    <xf numFmtId="2" fontId="3" fillId="21" borderId="1" xfId="0" applyNumberFormat="1" applyFont="1" applyFill="1" applyBorder="1" applyAlignment="1" applyProtection="1">
      <alignment horizontal="center" vertical="center"/>
    </xf>
    <xf numFmtId="0" fontId="0" fillId="2" borderId="0" xfId="0" applyFill="1" applyBorder="1" applyAlignment="1">
      <alignment horizontal="center" vertical="center"/>
    </xf>
    <xf numFmtId="0" fontId="0" fillId="2" borderId="0" xfId="0" applyFill="1" applyBorder="1" applyAlignment="1">
      <alignment horizontal="right" vertical="center"/>
    </xf>
    <xf numFmtId="2" fontId="3" fillId="21" borderId="69" xfId="0" applyNumberFormat="1" applyFont="1" applyFill="1" applyBorder="1" applyAlignment="1" applyProtection="1">
      <alignment horizontal="center" vertical="center"/>
    </xf>
    <xf numFmtId="2" fontId="3" fillId="21" borderId="4" xfId="0" applyNumberFormat="1" applyFont="1" applyFill="1" applyBorder="1" applyAlignment="1" applyProtection="1">
      <alignment horizontal="center"/>
    </xf>
    <xf numFmtId="0" fontId="0" fillId="2" borderId="0" xfId="0" applyFill="1" applyBorder="1" applyAlignment="1"/>
    <xf numFmtId="2" fontId="3" fillId="21" borderId="11" xfId="0" applyNumberFormat="1" applyFont="1" applyFill="1" applyBorder="1" applyAlignment="1" applyProtection="1">
      <alignment horizontal="center"/>
    </xf>
    <xf numFmtId="0" fontId="0" fillId="2" borderId="12" xfId="0" applyFill="1" applyBorder="1" applyAlignment="1">
      <alignment horizontal="center" vertical="center"/>
    </xf>
    <xf numFmtId="0" fontId="0" fillId="2" borderId="12" xfId="0" applyFill="1" applyBorder="1" applyAlignment="1">
      <alignment horizontal="right" vertical="center"/>
    </xf>
    <xf numFmtId="2" fontId="39" fillId="21" borderId="7" xfId="0" applyNumberFormat="1" applyFont="1" applyFill="1" applyBorder="1" applyAlignment="1" applyProtection="1">
      <alignment horizontal="center" vertical="center"/>
    </xf>
    <xf numFmtId="0" fontId="39" fillId="21" borderId="7" xfId="0" applyFont="1" applyFill="1" applyBorder="1" applyAlignment="1" applyProtection="1">
      <alignment horizontal="center" vertical="center"/>
    </xf>
    <xf numFmtId="0" fontId="39" fillId="24" borderId="7" xfId="14" applyFont="1" applyFill="1" applyBorder="1" applyAlignment="1" applyProtection="1">
      <alignment horizontal="center" vertical="center"/>
      <protection locked="0"/>
    </xf>
    <xf numFmtId="2" fontId="0" fillId="21" borderId="7" xfId="0" applyNumberFormat="1" applyFill="1" applyBorder="1" applyAlignment="1" applyProtection="1">
      <alignment horizontal="center" vertical="center"/>
    </xf>
    <xf numFmtId="0" fontId="0" fillId="24" borderId="7" xfId="14" applyFont="1" applyFill="1" applyBorder="1" applyAlignment="1" applyProtection="1">
      <alignment horizontal="center" vertical="center"/>
      <protection locked="0"/>
    </xf>
    <xf numFmtId="2" fontId="39" fillId="21" borderId="11" xfId="0" applyNumberFormat="1" applyFont="1" applyFill="1" applyBorder="1" applyAlignment="1" applyProtection="1">
      <alignment horizontal="center" vertical="center"/>
    </xf>
    <xf numFmtId="0" fontId="39" fillId="21" borderId="11" xfId="0" applyFont="1" applyFill="1" applyBorder="1" applyAlignment="1" applyProtection="1">
      <alignment horizontal="center" vertical="center"/>
    </xf>
    <xf numFmtId="0" fontId="39" fillId="24" borderId="11" xfId="14" applyFont="1" applyFill="1" applyBorder="1" applyAlignment="1" applyProtection="1">
      <alignment horizontal="center" vertical="center"/>
      <protection locked="0"/>
    </xf>
    <xf numFmtId="2" fontId="0" fillId="21" borderId="11" xfId="0" applyNumberFormat="1" applyFill="1" applyBorder="1" applyAlignment="1" applyProtection="1">
      <alignment horizontal="center" vertical="center"/>
    </xf>
    <xf numFmtId="0" fontId="0" fillId="24" borderId="11" xfId="14" applyFont="1" applyFill="1" applyBorder="1" applyAlignment="1" applyProtection="1">
      <alignment horizontal="center" vertical="center"/>
      <protection locked="0"/>
    </xf>
    <xf numFmtId="0" fontId="0" fillId="5" borderId="11" xfId="0" applyFill="1" applyBorder="1" applyAlignment="1">
      <alignment horizontal="center" vertical="center"/>
    </xf>
    <xf numFmtId="0" fontId="0" fillId="5" borderId="11" xfId="0" applyFill="1" applyBorder="1" applyAlignment="1" applyProtection="1">
      <alignment horizontal="center" vertical="center"/>
      <protection locked="0"/>
    </xf>
    <xf numFmtId="0" fontId="39" fillId="21" borderId="11" xfId="0" applyFont="1" applyFill="1" applyBorder="1" applyAlignment="1" applyProtection="1">
      <alignment horizontal="center" vertical="center" wrapText="1"/>
    </xf>
    <xf numFmtId="0" fontId="0" fillId="21" borderId="11" xfId="0" applyFill="1" applyBorder="1" applyAlignment="1" applyProtection="1">
      <alignment horizontal="center" vertical="center" wrapText="1"/>
    </xf>
    <xf numFmtId="0" fontId="0" fillId="24" borderId="11" xfId="0" applyFill="1" applyBorder="1" applyAlignment="1" applyProtection="1">
      <alignment horizontal="center" vertical="center"/>
      <protection locked="0"/>
    </xf>
    <xf numFmtId="0" fontId="101" fillId="21" borderId="11" xfId="0" applyFont="1" applyFill="1" applyBorder="1" applyAlignment="1" applyProtection="1">
      <alignment horizontal="center" vertical="center" wrapText="1"/>
    </xf>
    <xf numFmtId="0" fontId="0" fillId="21" borderId="0" xfId="0" applyFill="1" applyBorder="1" applyAlignment="1" applyProtection="1">
      <alignment horizontal="right"/>
    </xf>
    <xf numFmtId="0" fontId="0" fillId="21" borderId="70" xfId="0" applyFill="1" applyBorder="1" applyProtection="1"/>
    <xf numFmtId="0" fontId="41" fillId="21" borderId="7" xfId="0" applyFont="1" applyFill="1" applyBorder="1" applyAlignment="1" applyProtection="1">
      <alignment horizontal="right"/>
    </xf>
    <xf numFmtId="0" fontId="0" fillId="21" borderId="8" xfId="0" applyFill="1" applyBorder="1" applyAlignment="1" applyProtection="1">
      <alignment horizontal="right"/>
    </xf>
    <xf numFmtId="0" fontId="0" fillId="21" borderId="5" xfId="0" applyFill="1" applyBorder="1" applyProtection="1"/>
    <xf numFmtId="0" fontId="15" fillId="21" borderId="11" xfId="0" applyFont="1" applyFill="1" applyBorder="1" applyAlignment="1" applyProtection="1">
      <alignment horizontal="right"/>
    </xf>
    <xf numFmtId="0" fontId="8" fillId="3" borderId="11" xfId="0" applyFont="1" applyFill="1" applyBorder="1" applyAlignment="1">
      <alignment horizontal="center" vertical="center" wrapText="1"/>
    </xf>
    <xf numFmtId="0" fontId="8" fillId="3" borderId="11" xfId="0" applyFont="1" applyFill="1" applyBorder="1" applyAlignment="1">
      <alignment horizontal="center" vertical="center"/>
    </xf>
    <xf numFmtId="0" fontId="8" fillId="19" borderId="11" xfId="0" applyFont="1" applyFill="1" applyBorder="1" applyAlignment="1" applyProtection="1">
      <alignment horizontal="center" vertical="center"/>
      <protection locked="0"/>
    </xf>
    <xf numFmtId="169" fontId="8" fillId="19" borderId="11" xfId="0" applyNumberFormat="1" applyFont="1" applyFill="1" applyBorder="1" applyAlignment="1" applyProtection="1">
      <alignment horizontal="center" vertical="center"/>
      <protection locked="0"/>
    </xf>
    <xf numFmtId="1" fontId="8" fillId="19" borderId="11" xfId="0" applyNumberFormat="1" applyFont="1" applyFill="1" applyBorder="1" applyAlignment="1" applyProtection="1">
      <alignment horizontal="center" vertical="center"/>
      <protection locked="0"/>
    </xf>
    <xf numFmtId="0" fontId="63" fillId="0" borderId="18" xfId="0" applyFont="1" applyBorder="1" applyAlignment="1"/>
    <xf numFmtId="0" fontId="63" fillId="0" borderId="18" xfId="0" applyFont="1" applyBorder="1" applyAlignment="1">
      <alignment vertical="center"/>
    </xf>
    <xf numFmtId="0" fontId="63" fillId="6" borderId="27" xfId="0" applyFont="1" applyFill="1" applyBorder="1" applyAlignment="1"/>
    <xf numFmtId="0" fontId="66" fillId="6" borderId="14" xfId="0" applyFont="1" applyFill="1" applyBorder="1" applyAlignment="1">
      <alignment vertical="center"/>
    </xf>
    <xf numFmtId="0" fontId="62" fillId="5" borderId="0" xfId="0" applyFont="1" applyFill="1" applyBorder="1" applyAlignment="1"/>
    <xf numFmtId="0" fontId="77" fillId="3" borderId="79" xfId="0" applyFont="1" applyFill="1" applyBorder="1" applyAlignment="1">
      <alignment horizontal="right" vertical="center"/>
    </xf>
    <xf numFmtId="0" fontId="77" fillId="5" borderId="78" xfId="0" applyFont="1" applyFill="1" applyBorder="1" applyAlignment="1">
      <alignment vertical="center"/>
    </xf>
    <xf numFmtId="0" fontId="79" fillId="5" borderId="80" xfId="0" applyFont="1" applyFill="1" applyBorder="1" applyAlignment="1"/>
    <xf numFmtId="0" fontId="79" fillId="16" borderId="65" xfId="0" applyFont="1" applyFill="1" applyBorder="1" applyAlignment="1">
      <alignment vertical="center"/>
    </xf>
    <xf numFmtId="0" fontId="79" fillId="16" borderId="71" xfId="0" applyFont="1" applyFill="1" applyBorder="1" applyAlignment="1">
      <alignment vertical="center"/>
    </xf>
    <xf numFmtId="0" fontId="79" fillId="16" borderId="77" xfId="0" applyFont="1" applyFill="1" applyBorder="1" applyAlignment="1">
      <alignment vertical="center"/>
    </xf>
    <xf numFmtId="0" fontId="79" fillId="16" borderId="72" xfId="0" applyFont="1" applyFill="1" applyBorder="1" applyAlignment="1">
      <alignment vertical="center"/>
    </xf>
    <xf numFmtId="0" fontId="77" fillId="16" borderId="78" xfId="0" applyFont="1" applyFill="1" applyBorder="1" applyAlignment="1">
      <alignment vertical="center"/>
    </xf>
    <xf numFmtId="0" fontId="79" fillId="0" borderId="77" xfId="0" applyFont="1" applyBorder="1" applyAlignment="1"/>
    <xf numFmtId="0" fontId="81" fillId="0" borderId="77" xfId="0" applyFont="1" applyBorder="1" applyAlignment="1">
      <alignment vertical="center"/>
    </xf>
    <xf numFmtId="0" fontId="77" fillId="0" borderId="64" xfId="0" applyFont="1" applyFill="1" applyBorder="1" applyAlignment="1">
      <alignment horizontal="center" vertical="center"/>
    </xf>
    <xf numFmtId="0" fontId="77" fillId="9" borderId="64" xfId="0" applyFont="1" applyFill="1" applyBorder="1" applyAlignment="1" applyProtection="1">
      <alignment horizontal="center" vertical="center"/>
      <protection locked="0"/>
    </xf>
    <xf numFmtId="0" fontId="84" fillId="9" borderId="73" xfId="0" applyFont="1" applyFill="1" applyBorder="1" applyAlignment="1" applyProtection="1">
      <alignment horizontal="center" vertical="center"/>
      <protection locked="0"/>
    </xf>
    <xf numFmtId="0" fontId="87" fillId="9" borderId="64" xfId="0" applyFont="1" applyFill="1" applyBorder="1" applyAlignment="1" applyProtection="1">
      <alignment horizontal="center" vertical="center"/>
      <protection locked="0"/>
    </xf>
    <xf numFmtId="0" fontId="0" fillId="19" borderId="20" xfId="0" applyFill="1" applyBorder="1" applyAlignment="1"/>
    <xf numFmtId="0" fontId="0" fillId="20" borderId="23" xfId="0" applyFill="1" applyBorder="1" applyAlignment="1">
      <alignment horizontal="right" vertical="center"/>
    </xf>
    <xf numFmtId="0" fontId="98" fillId="20" borderId="22" xfId="16" applyFont="1" applyFill="1" applyBorder="1" applyAlignment="1">
      <alignment vertical="center"/>
    </xf>
    <xf numFmtId="0" fontId="98" fillId="20" borderId="21" xfId="16" applyFont="1" applyFill="1" applyBorder="1" applyAlignment="1">
      <alignment vertical="center"/>
    </xf>
    <xf numFmtId="0" fontId="0" fillId="19" borderId="29" xfId="0" applyFill="1" applyBorder="1" applyAlignment="1"/>
    <xf numFmtId="0" fontId="0" fillId="20" borderId="22" xfId="0" applyFill="1" applyBorder="1" applyAlignment="1">
      <alignment vertical="center"/>
    </xf>
    <xf numFmtId="0" fontId="0" fillId="20" borderId="21" xfId="0" applyFill="1" applyBorder="1" applyAlignment="1">
      <alignment vertical="center"/>
    </xf>
    <xf numFmtId="0" fontId="0" fillId="20" borderId="22" xfId="0" applyFill="1" applyBorder="1"/>
    <xf numFmtId="0" fontId="0" fillId="20" borderId="21" xfId="0" applyFill="1" applyBorder="1"/>
    <xf numFmtId="0" fontId="40" fillId="20" borderId="22" xfId="0" applyFont="1" applyFill="1" applyBorder="1" applyAlignment="1">
      <alignment vertical="center"/>
    </xf>
    <xf numFmtId="0" fontId="3" fillId="5" borderId="20" xfId="0" applyFont="1" applyFill="1" applyBorder="1" applyAlignment="1">
      <alignment horizontal="center" vertical="center"/>
    </xf>
    <xf numFmtId="0" fontId="0" fillId="5" borderId="23" xfId="0" applyFill="1" applyBorder="1" applyAlignment="1"/>
    <xf numFmtId="0" fontId="0" fillId="5" borderId="22" xfId="0" applyFill="1" applyBorder="1" applyAlignment="1"/>
    <xf numFmtId="0" fontId="0" fillId="5" borderId="21" xfId="0" applyFill="1" applyBorder="1" applyAlignment="1"/>
    <xf numFmtId="0" fontId="0" fillId="20" borderId="23" xfId="0" applyFill="1" applyBorder="1" applyAlignment="1"/>
    <xf numFmtId="0" fontId="0" fillId="20" borderId="22" xfId="0" applyFill="1" applyBorder="1" applyAlignment="1"/>
    <xf numFmtId="0" fontId="0" fillId="20" borderId="21" xfId="0" applyFill="1" applyBorder="1" applyAlignment="1"/>
    <xf numFmtId="0" fontId="40" fillId="20" borderId="23" xfId="0" applyFont="1" applyFill="1" applyBorder="1" applyAlignment="1">
      <alignment vertical="center"/>
    </xf>
    <xf numFmtId="0" fontId="3" fillId="5" borderId="20" xfId="0" applyFont="1" applyFill="1" applyBorder="1" applyAlignment="1" applyProtection="1">
      <alignment horizontal="center"/>
    </xf>
    <xf numFmtId="0" fontId="3" fillId="20" borderId="20" xfId="0" applyFont="1" applyFill="1" applyBorder="1" applyAlignment="1" applyProtection="1">
      <alignment horizontal="center"/>
    </xf>
    <xf numFmtId="0" fontId="40" fillId="20" borderId="22" xfId="0" applyFont="1" applyFill="1" applyBorder="1" applyAlignment="1" applyProtection="1">
      <alignment vertical="center"/>
    </xf>
    <xf numFmtId="0" fontId="0" fillId="20" borderId="23" xfId="0" applyFill="1" applyBorder="1" applyAlignment="1" applyProtection="1">
      <alignment horizontal="right" vertical="center"/>
    </xf>
    <xf numFmtId="0" fontId="40" fillId="20" borderId="23" xfId="0" applyFont="1" applyFill="1" applyBorder="1" applyAlignment="1" applyProtection="1">
      <alignment vertical="center"/>
    </xf>
    <xf numFmtId="0" fontId="9" fillId="5" borderId="20" xfId="9" applyFont="1" applyFill="1" applyBorder="1" applyAlignment="1">
      <alignment horizontal="center" vertical="center"/>
    </xf>
    <xf numFmtId="0" fontId="0" fillId="12" borderId="11" xfId="0" applyFill="1" applyBorder="1" applyAlignment="1">
      <alignment horizontal="center" vertical="center"/>
    </xf>
    <xf numFmtId="0" fontId="0" fillId="12" borderId="11" xfId="0" applyFill="1" applyBorder="1" applyAlignment="1" applyProtection="1">
      <alignment horizontal="center" vertical="center"/>
      <protection locked="0"/>
    </xf>
    <xf numFmtId="0" fontId="0" fillId="12" borderId="7" xfId="0" applyFill="1" applyBorder="1" applyAlignment="1" applyProtection="1">
      <alignment horizontal="center" vertical="center"/>
      <protection locked="0"/>
    </xf>
    <xf numFmtId="0" fontId="0" fillId="12" borderId="7" xfId="0" applyFill="1" applyBorder="1" applyAlignment="1">
      <alignment horizontal="center" vertical="center"/>
    </xf>
    <xf numFmtId="0" fontId="8" fillId="19" borderId="11" xfId="0" applyFont="1" applyFill="1" applyBorder="1" applyAlignment="1">
      <alignment horizontal="center" vertical="center"/>
    </xf>
    <xf numFmtId="0" fontId="8" fillId="3" borderId="11" xfId="0" applyFont="1" applyFill="1" applyBorder="1" applyAlignment="1" applyProtection="1">
      <alignment horizontal="center" vertical="center"/>
      <protection locked="0"/>
    </xf>
    <xf numFmtId="0" fontId="6" fillId="3" borderId="11" xfId="1" applyFont="1" applyFill="1" applyBorder="1" applyAlignment="1">
      <alignment horizontal="center"/>
    </xf>
    <xf numFmtId="0" fontId="8" fillId="19" borderId="11" xfId="14" applyFont="1" applyFill="1" applyBorder="1" applyAlignment="1" applyProtection="1">
      <alignment horizontal="center" vertical="center"/>
      <protection locked="0"/>
    </xf>
    <xf numFmtId="0" fontId="8" fillId="2" borderId="5" xfId="0" applyFont="1" applyFill="1" applyBorder="1" applyAlignment="1" applyProtection="1">
      <alignment horizontal="center"/>
    </xf>
    <xf numFmtId="0" fontId="8" fillId="2" borderId="4" xfId="0" applyFont="1" applyFill="1" applyBorder="1" applyAlignment="1" applyProtection="1">
      <alignment horizontal="center"/>
    </xf>
    <xf numFmtId="0" fontId="6" fillId="9" borderId="5" xfId="0" applyFont="1" applyFill="1" applyBorder="1" applyAlignment="1" applyProtection="1">
      <alignment horizontal="center"/>
      <protection locked="0"/>
    </xf>
    <xf numFmtId="0" fontId="6" fillId="9" borderId="4" xfId="0" applyFont="1" applyFill="1" applyBorder="1" applyAlignment="1" applyProtection="1">
      <alignment horizontal="center"/>
      <protection locked="0"/>
    </xf>
    <xf numFmtId="0" fontId="6" fillId="9" borderId="2" xfId="0" applyFont="1" applyFill="1" applyBorder="1" applyAlignment="1" applyProtection="1">
      <alignment horizontal="center"/>
      <protection locked="0"/>
    </xf>
    <xf numFmtId="0" fontId="8" fillId="9" borderId="2" xfId="0" applyNumberFormat="1" applyFont="1" applyFill="1" applyBorder="1" applyAlignment="1" applyProtection="1">
      <alignment horizontal="left"/>
      <protection locked="0"/>
    </xf>
    <xf numFmtId="0" fontId="8" fillId="9" borderId="2" xfId="0" applyFont="1" applyFill="1" applyBorder="1" applyAlignment="1" applyProtection="1">
      <alignment horizontal="left"/>
      <protection locked="0"/>
    </xf>
    <xf numFmtId="167" fontId="42" fillId="2" borderId="5" xfId="0" applyNumberFormat="1" applyFont="1" applyFill="1" applyBorder="1" applyAlignment="1" applyProtection="1">
      <alignment wrapText="1"/>
    </xf>
    <xf numFmtId="167" fontId="42" fillId="2" borderId="4" xfId="0" applyNumberFormat="1" applyFont="1" applyFill="1" applyBorder="1" applyAlignment="1" applyProtection="1">
      <alignment wrapText="1"/>
    </xf>
    <xf numFmtId="0" fontId="6" fillId="2" borderId="5" xfId="0" applyFont="1" applyFill="1" applyBorder="1" applyAlignment="1" applyProtection="1">
      <alignment horizontal="right"/>
    </xf>
    <xf numFmtId="0" fontId="6" fillId="2" borderId="8" xfId="0" applyFont="1" applyFill="1" applyBorder="1" applyAlignment="1" applyProtection="1">
      <alignment horizontal="right"/>
    </xf>
    <xf numFmtId="0" fontId="6" fillId="2" borderId="4" xfId="0" applyFont="1" applyFill="1" applyBorder="1" applyAlignment="1" applyProtection="1">
      <alignment horizontal="right"/>
    </xf>
    <xf numFmtId="0" fontId="0" fillId="3" borderId="11" xfId="0" applyFill="1" applyBorder="1" applyAlignment="1" applyProtection="1">
      <alignment horizontal="center" textRotation="90"/>
      <protection hidden="1"/>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8" xfId="0" applyBorder="1" applyAlignment="1" applyProtection="1">
      <alignment horizontal="center"/>
      <protection hidden="1"/>
    </xf>
    <xf numFmtId="0" fontId="0" fillId="0" borderId="4" xfId="0" applyBorder="1" applyAlignment="1" applyProtection="1">
      <alignment horizontal="center"/>
      <protection hidden="1"/>
    </xf>
    <xf numFmtId="0" fontId="0" fillId="3" borderId="5" xfId="0" applyFill="1" applyBorder="1" applyAlignment="1" applyProtection="1">
      <alignment horizontal="center"/>
      <protection hidden="1"/>
    </xf>
    <xf numFmtId="0" fontId="0" fillId="3" borderId="8"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7" xfId="0" applyFill="1" applyBorder="1" applyAlignment="1" applyProtection="1">
      <alignment horizontal="center" textRotation="90"/>
      <protection hidden="1"/>
    </xf>
    <xf numFmtId="0" fontId="0" fillId="3" borderId="51" xfId="0" applyFill="1" applyBorder="1" applyAlignment="1" applyProtection="1">
      <alignment horizontal="center" textRotation="90"/>
      <protection hidden="1"/>
    </xf>
    <xf numFmtId="0" fontId="0" fillId="3" borderId="6" xfId="0" applyFill="1" applyBorder="1" applyAlignment="1" applyProtection="1">
      <alignment horizontal="center" textRotation="90"/>
      <protection hidden="1"/>
    </xf>
    <xf numFmtId="0" fontId="3" fillId="21" borderId="5" xfId="0" applyFont="1" applyFill="1" applyBorder="1" applyAlignment="1">
      <alignment horizontal="center"/>
    </xf>
    <xf numFmtId="0" fontId="3" fillId="21" borderId="8" xfId="0" applyFont="1" applyFill="1" applyBorder="1" applyAlignment="1">
      <alignment horizontal="center"/>
    </xf>
    <xf numFmtId="0" fontId="3" fillId="21" borderId="4" xfId="0" applyFont="1" applyFill="1" applyBorder="1" applyAlignment="1">
      <alignment horizontal="center"/>
    </xf>
    <xf numFmtId="0" fontId="0" fillId="2" borderId="10" xfId="0" applyFill="1" applyBorder="1" applyAlignment="1">
      <alignment horizontal="center"/>
    </xf>
    <xf numFmtId="0" fontId="0" fillId="2" borderId="70" xfId="0" applyFill="1" applyBorder="1" applyAlignment="1">
      <alignment horizontal="center"/>
    </xf>
    <xf numFmtId="0" fontId="0" fillId="2" borderId="3" xfId="0" applyFill="1" applyBorder="1" applyAlignment="1">
      <alignment horizontal="center"/>
    </xf>
    <xf numFmtId="0" fontId="0" fillId="2" borderId="0" xfId="0" applyFill="1" applyAlignment="1">
      <alignment horizontal="center"/>
    </xf>
    <xf numFmtId="0" fontId="0" fillId="2" borderId="0" xfId="0" applyFill="1" applyAlignment="1">
      <alignment horizontal="center" vertical="center"/>
    </xf>
    <xf numFmtId="0" fontId="0" fillId="23" borderId="5" xfId="0" applyFill="1" applyBorder="1" applyAlignment="1">
      <alignment horizontal="center"/>
    </xf>
    <xf numFmtId="0" fontId="0" fillId="23" borderId="8" xfId="0" applyFill="1" applyBorder="1" applyAlignment="1">
      <alignment horizontal="center"/>
    </xf>
    <xf numFmtId="0" fontId="0" fillId="23" borderId="4" xfId="0" applyFill="1" applyBorder="1" applyAlignment="1">
      <alignment horizontal="center"/>
    </xf>
    <xf numFmtId="0" fontId="0" fillId="2" borderId="0" xfId="0" applyFill="1" applyBorder="1" applyAlignment="1">
      <alignment horizontal="center"/>
    </xf>
    <xf numFmtId="0" fontId="0" fillId="2" borderId="69" xfId="0" applyFill="1" applyBorder="1" applyAlignment="1">
      <alignment horizontal="center"/>
    </xf>
    <xf numFmtId="0" fontId="0" fillId="2" borderId="1" xfId="0" applyFill="1" applyBorder="1" applyAlignment="1">
      <alignment horizontal="center"/>
    </xf>
    <xf numFmtId="0" fontId="0" fillId="21" borderId="11" xfId="0" applyFill="1" applyBorder="1" applyAlignment="1">
      <alignment horizontal="center"/>
    </xf>
    <xf numFmtId="0" fontId="3" fillId="21" borderId="5" xfId="0" applyFont="1" applyFill="1" applyBorder="1" applyAlignment="1" applyProtection="1">
      <alignment horizontal="left"/>
    </xf>
    <xf numFmtId="0" fontId="3" fillId="21" borderId="8" xfId="0" applyFont="1" applyFill="1" applyBorder="1" applyAlignment="1" applyProtection="1">
      <alignment horizontal="left"/>
    </xf>
    <xf numFmtId="0" fontId="3" fillId="21" borderId="4" xfId="0" applyFont="1" applyFill="1" applyBorder="1" applyAlignment="1" applyProtection="1">
      <alignment horizontal="left"/>
    </xf>
    <xf numFmtId="0" fontId="0" fillId="5" borderId="11" xfId="0" applyFill="1" applyBorder="1" applyAlignment="1">
      <alignment horizontal="center" vertical="center"/>
    </xf>
    <xf numFmtId="0" fontId="0" fillId="12" borderId="11" xfId="0" applyFill="1" applyBorder="1" applyAlignment="1">
      <alignment horizontal="center"/>
    </xf>
    <xf numFmtId="0" fontId="19" fillId="25" borderId="5" xfId="0" applyFont="1" applyFill="1" applyBorder="1" applyAlignment="1">
      <alignment horizontal="center"/>
    </xf>
    <xf numFmtId="0" fontId="19" fillId="25" borderId="8" xfId="0" applyFont="1" applyFill="1" applyBorder="1" applyAlignment="1">
      <alignment horizontal="center"/>
    </xf>
    <xf numFmtId="0" fontId="0" fillId="3" borderId="11" xfId="0" applyFill="1" applyBorder="1" applyAlignment="1">
      <alignment horizontal="right"/>
    </xf>
    <xf numFmtId="0" fontId="0" fillId="2" borderId="9" xfId="0" applyFill="1" applyBorder="1" applyAlignment="1">
      <alignment horizontal="center" vertical="center"/>
    </xf>
    <xf numFmtId="0" fontId="0" fillId="2" borderId="69" xfId="0" applyFill="1" applyBorder="1" applyAlignment="1">
      <alignment horizontal="center" vertical="center"/>
    </xf>
    <xf numFmtId="0" fontId="0" fillId="2" borderId="1" xfId="0" applyFill="1" applyBorder="1" applyAlignment="1">
      <alignment horizontal="center" vertical="center"/>
    </xf>
    <xf numFmtId="0" fontId="47" fillId="21" borderId="11" xfId="0" applyFont="1" applyFill="1" applyBorder="1" applyAlignment="1" applyProtection="1">
      <alignment horizontal="center" vertical="center"/>
    </xf>
    <xf numFmtId="0" fontId="0" fillId="25" borderId="5" xfId="0" applyFill="1" applyBorder="1" applyAlignment="1">
      <alignment horizontal="center"/>
    </xf>
    <xf numFmtId="0" fontId="0" fillId="25" borderId="8" xfId="0" applyFill="1" applyBorder="1" applyAlignment="1">
      <alignment horizontal="center"/>
    </xf>
    <xf numFmtId="0" fontId="0" fillId="25" borderId="4" xfId="0" applyFill="1" applyBorder="1" applyAlignment="1">
      <alignment horizontal="center"/>
    </xf>
    <xf numFmtId="0" fontId="0" fillId="5" borderId="5" xfId="0" applyFill="1" applyBorder="1" applyAlignment="1">
      <alignment horizontal="center" vertical="center"/>
    </xf>
    <xf numFmtId="0" fontId="0" fillId="5" borderId="8" xfId="0" applyFill="1" applyBorder="1" applyAlignment="1">
      <alignment horizontal="center" vertical="center"/>
    </xf>
    <xf numFmtId="0" fontId="0" fillId="5" borderId="4" xfId="0" applyFill="1" applyBorder="1" applyAlignment="1">
      <alignment horizontal="center" vertical="center"/>
    </xf>
    <xf numFmtId="0" fontId="0" fillId="12" borderId="5" xfId="0" applyFill="1" applyBorder="1" applyAlignment="1">
      <alignment horizontal="center" vertical="center"/>
    </xf>
    <xf numFmtId="0" fontId="0" fillId="12" borderId="8" xfId="0" applyFill="1" applyBorder="1" applyAlignment="1">
      <alignment horizontal="center" vertical="center"/>
    </xf>
    <xf numFmtId="0" fontId="0" fillId="12" borderId="4" xfId="0" applyFill="1" applyBorder="1" applyAlignment="1">
      <alignment horizontal="center" vertical="center"/>
    </xf>
    <xf numFmtId="0" fontId="0" fillId="23" borderId="5" xfId="14" applyFont="1" applyFill="1" applyBorder="1" applyAlignment="1">
      <alignment horizontal="center" vertical="center"/>
    </xf>
    <xf numFmtId="0" fontId="0" fillId="23" borderId="8" xfId="14" applyFont="1" applyFill="1" applyBorder="1" applyAlignment="1">
      <alignment horizontal="center" vertical="center"/>
    </xf>
    <xf numFmtId="0" fontId="0" fillId="23" borderId="4" xfId="14" applyFont="1" applyFill="1" applyBorder="1" applyAlignment="1">
      <alignment horizontal="center" vertical="center"/>
    </xf>
    <xf numFmtId="43" fontId="19" fillId="24" borderId="11" xfId="14" applyNumberFormat="1" applyFont="1" applyFill="1" applyBorder="1" applyAlignment="1" applyProtection="1">
      <alignment horizontal="center" vertical="center"/>
      <protection locked="0"/>
    </xf>
    <xf numFmtId="0" fontId="19" fillId="24" borderId="11" xfId="14" applyNumberFormat="1" applyFont="1" applyFill="1" applyBorder="1" applyAlignment="1" applyProtection="1">
      <alignment horizontal="center" vertical="center"/>
      <protection locked="0"/>
    </xf>
    <xf numFmtId="2" fontId="3" fillId="21" borderId="5" xfId="0" applyNumberFormat="1" applyFont="1" applyFill="1" applyBorder="1" applyAlignment="1" applyProtection="1">
      <alignment horizontal="center"/>
    </xf>
    <xf numFmtId="2" fontId="3" fillId="21" borderId="4" xfId="0" applyNumberFormat="1" applyFont="1" applyFill="1" applyBorder="1" applyAlignment="1" applyProtection="1">
      <alignment horizontal="center"/>
    </xf>
    <xf numFmtId="0" fontId="3" fillId="21" borderId="5" xfId="0" applyFont="1" applyFill="1" applyBorder="1" applyAlignment="1" applyProtection="1">
      <alignment horizontal="left" vertical="center"/>
    </xf>
    <xf numFmtId="0" fontId="3" fillId="21" borderId="8" xfId="0" applyFont="1" applyFill="1" applyBorder="1" applyAlignment="1" applyProtection="1">
      <alignment horizontal="left" vertical="center"/>
    </xf>
    <xf numFmtId="0" fontId="3" fillId="21" borderId="4" xfId="0" applyFont="1" applyFill="1" applyBorder="1" applyAlignment="1" applyProtection="1">
      <alignment horizontal="left" vertical="center"/>
    </xf>
    <xf numFmtId="0" fontId="47" fillId="6" borderId="10"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0" fillId="21" borderId="10" xfId="0" applyFill="1" applyBorder="1" applyAlignment="1">
      <alignment horizontal="right" vertical="center" wrapText="1"/>
    </xf>
    <xf numFmtId="0" fontId="0" fillId="21" borderId="12" xfId="0" applyFill="1" applyBorder="1" applyAlignment="1">
      <alignment horizontal="right" vertical="center" wrapText="1"/>
    </xf>
    <xf numFmtId="0" fontId="0" fillId="21" borderId="9" xfId="0" applyFill="1" applyBorder="1" applyAlignment="1">
      <alignment horizontal="right" vertical="center" wrapText="1"/>
    </xf>
    <xf numFmtId="0" fontId="0" fillId="21" borderId="3" xfId="0" applyFill="1" applyBorder="1" applyAlignment="1">
      <alignment horizontal="right" vertical="center" wrapText="1"/>
    </xf>
    <xf numFmtId="0" fontId="0" fillId="21" borderId="2" xfId="0" applyFill="1" applyBorder="1" applyAlignment="1">
      <alignment horizontal="right" vertical="center" wrapText="1"/>
    </xf>
    <xf numFmtId="0" fontId="0" fillId="21" borderId="1" xfId="0" applyFill="1" applyBorder="1" applyAlignment="1">
      <alignment horizontal="right" vertical="center" wrapText="1"/>
    </xf>
    <xf numFmtId="0" fontId="0" fillId="24" borderId="60" xfId="14" applyFont="1" applyFill="1" applyAlignment="1" applyProtection="1">
      <alignment horizontal="center" vertical="center"/>
      <protection locked="0"/>
    </xf>
    <xf numFmtId="2" fontId="3" fillId="3" borderId="5" xfId="0" applyNumberFormat="1" applyFont="1" applyFill="1" applyBorder="1" applyAlignment="1">
      <alignment horizontal="center"/>
    </xf>
    <xf numFmtId="2" fontId="3" fillId="3" borderId="4" xfId="0" applyNumberFormat="1" applyFont="1" applyFill="1" applyBorder="1" applyAlignment="1">
      <alignment horizontal="center"/>
    </xf>
    <xf numFmtId="0" fontId="3" fillId="5" borderId="11" xfId="0" applyFont="1" applyFill="1" applyBorder="1" applyAlignment="1">
      <alignment horizontal="right"/>
    </xf>
    <xf numFmtId="0" fontId="3" fillId="22" borderId="11" xfId="0" applyFont="1" applyFill="1" applyBorder="1" applyAlignment="1">
      <alignment horizontal="right"/>
    </xf>
    <xf numFmtId="0" fontId="0" fillId="3" borderId="5" xfId="0" applyFill="1" applyBorder="1" applyAlignment="1">
      <alignment horizontal="center"/>
    </xf>
    <xf numFmtId="0" fontId="0" fillId="3" borderId="8" xfId="0" applyFill="1" applyBorder="1" applyAlignment="1">
      <alignment horizontal="center"/>
    </xf>
    <xf numFmtId="0" fontId="0" fillId="3" borderId="4" xfId="0" applyFill="1" applyBorder="1" applyAlignment="1">
      <alignment horizontal="center"/>
    </xf>
    <xf numFmtId="0" fontId="0" fillId="5" borderId="5" xfId="0" applyFill="1" applyBorder="1" applyAlignment="1">
      <alignment horizontal="center"/>
    </xf>
    <xf numFmtId="0" fontId="0" fillId="5" borderId="8" xfId="0" applyFill="1" applyBorder="1" applyAlignment="1">
      <alignment horizontal="center"/>
    </xf>
    <xf numFmtId="0" fontId="0" fillId="5" borderId="4" xfId="0" applyFill="1" applyBorder="1" applyAlignment="1">
      <alignment horizontal="center"/>
    </xf>
    <xf numFmtId="0" fontId="0" fillId="12" borderId="5" xfId="0" applyFill="1" applyBorder="1" applyAlignment="1">
      <alignment horizontal="center"/>
    </xf>
    <xf numFmtId="0" fontId="0" fillId="12" borderId="8" xfId="0" applyFill="1" applyBorder="1" applyAlignment="1">
      <alignment horizontal="center"/>
    </xf>
    <xf numFmtId="0" fontId="0" fillId="12" borderId="4" xfId="0" applyFill="1" applyBorder="1" applyAlignment="1">
      <alignment horizontal="center"/>
    </xf>
    <xf numFmtId="0" fontId="64" fillId="14" borderId="23" xfId="0" applyFont="1" applyFill="1" applyBorder="1" applyAlignment="1">
      <alignment horizontal="center" vertical="center"/>
    </xf>
    <xf numFmtId="0" fontId="64" fillId="14" borderId="22" xfId="0" applyFont="1" applyFill="1" applyBorder="1" applyAlignment="1">
      <alignment horizontal="center" vertical="center"/>
    </xf>
    <xf numFmtId="0" fontId="64" fillId="14" borderId="21" xfId="0" applyFont="1" applyFill="1" applyBorder="1" applyAlignment="1">
      <alignment horizontal="center" vertical="center"/>
    </xf>
    <xf numFmtId="0" fontId="62" fillId="0" borderId="86" xfId="0" applyFont="1" applyBorder="1" applyAlignment="1">
      <alignment horizontal="center"/>
    </xf>
    <xf numFmtId="0" fontId="62" fillId="0" borderId="87" xfId="0" applyFont="1" applyBorder="1" applyAlignment="1">
      <alignment horizontal="center"/>
    </xf>
    <xf numFmtId="0" fontId="62" fillId="0" borderId="88" xfId="0" applyFont="1" applyBorder="1" applyAlignment="1">
      <alignment horizontal="center"/>
    </xf>
    <xf numFmtId="0" fontId="62" fillId="0" borderId="23" xfId="0" applyFont="1" applyBorder="1" applyAlignment="1">
      <alignment horizontal="right" vertical="center"/>
    </xf>
    <xf numFmtId="0" fontId="62" fillId="0" borderId="21" xfId="0" applyFont="1" applyBorder="1" applyAlignment="1">
      <alignment horizontal="right" vertical="center"/>
    </xf>
    <xf numFmtId="0" fontId="62" fillId="9" borderId="23" xfId="0" applyFont="1" applyFill="1" applyBorder="1" applyAlignment="1">
      <alignment horizontal="center" vertical="center"/>
    </xf>
    <xf numFmtId="0" fontId="62" fillId="9" borderId="22" xfId="0" applyFont="1" applyFill="1" applyBorder="1" applyAlignment="1">
      <alignment horizontal="center" vertical="center"/>
    </xf>
    <xf numFmtId="0" fontId="62" fillId="9" borderId="21" xfId="0" applyFont="1" applyFill="1" applyBorder="1" applyAlignment="1">
      <alignment horizontal="center" vertical="center"/>
    </xf>
    <xf numFmtId="14" fontId="62" fillId="9" borderId="23" xfId="0" applyNumberFormat="1" applyFont="1" applyFill="1" applyBorder="1" applyAlignment="1" applyProtection="1">
      <alignment horizontal="center" vertical="center"/>
      <protection locked="0"/>
    </xf>
    <xf numFmtId="0" fontId="62" fillId="9" borderId="21" xfId="0" applyFont="1" applyFill="1" applyBorder="1" applyAlignment="1" applyProtection="1">
      <alignment horizontal="center" vertical="center"/>
      <protection locked="0"/>
    </xf>
    <xf numFmtId="0" fontId="64" fillId="9" borderId="23" xfId="0" applyFont="1" applyFill="1" applyBorder="1" applyAlignment="1" applyProtection="1">
      <alignment vertical="center"/>
      <protection locked="0"/>
    </xf>
    <xf numFmtId="0" fontId="64" fillId="9" borderId="22" xfId="0" applyFont="1" applyFill="1" applyBorder="1" applyAlignment="1" applyProtection="1">
      <alignment vertical="center"/>
      <protection locked="0"/>
    </xf>
    <xf numFmtId="0" fontId="64" fillId="9" borderId="21" xfId="0" applyFont="1" applyFill="1" applyBorder="1" applyAlignment="1" applyProtection="1">
      <alignment vertical="center"/>
      <protection locked="0"/>
    </xf>
    <xf numFmtId="0" fontId="77" fillId="0" borderId="27" xfId="0" applyFont="1" applyBorder="1" applyAlignment="1">
      <alignment vertical="center"/>
    </xf>
    <xf numFmtId="0" fontId="77" fillId="0" borderId="0" xfId="0" applyFont="1" applyBorder="1" applyAlignment="1">
      <alignment vertical="center"/>
    </xf>
    <xf numFmtId="0" fontId="77" fillId="0" borderId="14" xfId="0" applyFont="1" applyBorder="1" applyAlignment="1">
      <alignment vertical="center"/>
    </xf>
    <xf numFmtId="0" fontId="63" fillId="0" borderId="23" xfId="0" applyFont="1" applyBorder="1" applyAlignment="1">
      <alignment horizontal="center" vertical="center"/>
    </xf>
    <xf numFmtId="0" fontId="63" fillId="0" borderId="21" xfId="0" applyFont="1" applyBorder="1" applyAlignment="1">
      <alignment horizontal="center" vertical="center"/>
    </xf>
    <xf numFmtId="0" fontId="63" fillId="5" borderId="61" xfId="0" applyFont="1" applyFill="1" applyBorder="1" applyAlignment="1">
      <alignment horizontal="center"/>
    </xf>
    <xf numFmtId="0" fontId="67" fillId="5" borderId="23" xfId="0" applyFont="1" applyFill="1" applyBorder="1" applyAlignment="1">
      <alignment horizontal="center"/>
    </xf>
    <xf numFmtId="0" fontId="67" fillId="5" borderId="22" xfId="0" applyFont="1" applyFill="1" applyBorder="1" applyAlignment="1">
      <alignment horizontal="center"/>
    </xf>
    <xf numFmtId="0" fontId="67" fillId="5" borderId="21" xfId="0" applyFont="1" applyFill="1" applyBorder="1" applyAlignment="1">
      <alignment horizontal="center"/>
    </xf>
    <xf numFmtId="0" fontId="63" fillId="5" borderId="28" xfId="0" applyFont="1" applyFill="1" applyBorder="1" applyAlignment="1">
      <alignment horizontal="center"/>
    </xf>
    <xf numFmtId="0" fontId="63" fillId="5" borderId="22" xfId="0" applyFont="1" applyFill="1" applyBorder="1" applyAlignment="1">
      <alignment horizontal="center"/>
    </xf>
    <xf numFmtId="0" fontId="63" fillId="5" borderId="21" xfId="0" applyFont="1" applyFill="1" applyBorder="1" applyAlignment="1">
      <alignment horizontal="center"/>
    </xf>
    <xf numFmtId="0" fontId="63" fillId="5" borderId="52" xfId="0" applyFont="1" applyFill="1" applyBorder="1" applyAlignment="1">
      <alignment horizontal="center"/>
    </xf>
    <xf numFmtId="0" fontId="77" fillId="0" borderId="27" xfId="0" applyFont="1" applyBorder="1" applyAlignment="1">
      <alignment horizontal="center" vertical="center"/>
    </xf>
    <xf numFmtId="0" fontId="78" fillId="0" borderId="28" xfId="0" applyFont="1" applyBorder="1" applyAlignment="1">
      <alignment vertical="center"/>
    </xf>
    <xf numFmtId="0" fontId="78" fillId="0" borderId="18" xfId="0" applyFont="1" applyBorder="1" applyAlignment="1">
      <alignment vertical="center"/>
    </xf>
    <xf numFmtId="0" fontId="78" fillId="0" borderId="17" xfId="0" applyFont="1" applyBorder="1" applyAlignment="1">
      <alignment vertical="center"/>
    </xf>
    <xf numFmtId="0" fontId="79" fillId="0" borderId="29" xfId="0" applyFont="1" applyBorder="1" applyAlignment="1">
      <alignment vertical="center"/>
    </xf>
    <xf numFmtId="0" fontId="79" fillId="0" borderId="25" xfId="0" applyFont="1" applyBorder="1" applyAlignment="1">
      <alignment vertical="center"/>
    </xf>
    <xf numFmtId="0" fontId="63" fillId="5" borderId="23" xfId="0" applyFont="1" applyFill="1" applyBorder="1" applyAlignment="1">
      <alignment horizontal="center"/>
    </xf>
    <xf numFmtId="0" fontId="79" fillId="0" borderId="0" xfId="0" applyFont="1" applyBorder="1" applyAlignment="1">
      <alignment vertical="center"/>
    </xf>
    <xf numFmtId="0" fontId="79" fillId="0" borderId="14" xfId="0" applyFont="1" applyBorder="1" applyAlignment="1">
      <alignment vertical="center"/>
    </xf>
    <xf numFmtId="0" fontId="64" fillId="9" borderId="23" xfId="0" applyFont="1" applyFill="1" applyBorder="1" applyAlignment="1" applyProtection="1">
      <alignment horizontal="center" vertical="center"/>
      <protection locked="0"/>
    </xf>
    <xf numFmtId="0" fontId="64" fillId="9" borderId="22" xfId="0" applyFont="1" applyFill="1" applyBorder="1" applyAlignment="1" applyProtection="1">
      <alignment horizontal="center" vertical="center"/>
      <protection locked="0"/>
    </xf>
    <xf numFmtId="0" fontId="64" fillId="9" borderId="21" xfId="0" applyFont="1" applyFill="1" applyBorder="1" applyAlignment="1" applyProtection="1">
      <alignment horizontal="center" vertical="center"/>
      <protection locked="0"/>
    </xf>
    <xf numFmtId="0" fontId="66" fillId="0" borderId="18" xfId="0" applyFont="1" applyBorder="1" applyAlignment="1">
      <alignment vertical="center"/>
    </xf>
    <xf numFmtId="0" fontId="66" fillId="0" borderId="17" xfId="0" applyFont="1" applyBorder="1" applyAlignment="1">
      <alignment vertical="center"/>
    </xf>
    <xf numFmtId="0" fontId="86" fillId="0" borderId="27" xfId="0" applyFont="1" applyBorder="1" applyAlignment="1">
      <alignment vertical="center"/>
    </xf>
    <xf numFmtId="0" fontId="86" fillId="0" borderId="0" xfId="0" applyFont="1" applyBorder="1" applyAlignment="1">
      <alignment vertical="center"/>
    </xf>
    <xf numFmtId="0" fontId="86" fillId="0" borderId="14" xfId="0" applyFont="1" applyBorder="1" applyAlignment="1">
      <alignment vertical="center"/>
    </xf>
    <xf numFmtId="0" fontId="88" fillId="0" borderId="23" xfId="0" applyFont="1" applyBorder="1" applyAlignment="1">
      <alignment horizontal="center" vertical="center"/>
    </xf>
    <xf numFmtId="0" fontId="88" fillId="0" borderId="22" xfId="0" applyFont="1" applyBorder="1" applyAlignment="1">
      <alignment horizontal="center" vertical="center"/>
    </xf>
    <xf numFmtId="0" fontId="88" fillId="0" borderId="21" xfId="0" applyFont="1" applyBorder="1" applyAlignment="1">
      <alignment horizontal="center" vertical="center"/>
    </xf>
    <xf numFmtId="0" fontId="79" fillId="0" borderId="23" xfId="0" applyFont="1" applyBorder="1" applyAlignment="1">
      <alignment horizontal="center" vertical="center"/>
    </xf>
    <xf numFmtId="0" fontId="79" fillId="0" borderId="22" xfId="0" applyFont="1" applyBorder="1" applyAlignment="1">
      <alignment horizontal="center" vertical="center"/>
    </xf>
    <xf numFmtId="0" fontId="79" fillId="0" borderId="21" xfId="0" applyFont="1" applyBorder="1" applyAlignment="1">
      <alignment horizontal="center" vertical="center"/>
    </xf>
    <xf numFmtId="0" fontId="79" fillId="0" borderId="23" xfId="0" applyFont="1" applyBorder="1" applyAlignment="1">
      <alignment horizontal="center"/>
    </xf>
    <xf numFmtId="0" fontId="79" fillId="0" borderId="22" xfId="0" applyFont="1" applyBorder="1" applyAlignment="1">
      <alignment horizontal="center"/>
    </xf>
    <xf numFmtId="0" fontId="79" fillId="0" borderId="21" xfId="0" applyFont="1" applyBorder="1" applyAlignment="1">
      <alignment horizontal="center"/>
    </xf>
    <xf numFmtId="0" fontId="79" fillId="5" borderId="23" xfId="0" applyFont="1" applyFill="1" applyBorder="1" applyAlignment="1">
      <alignment horizontal="center"/>
    </xf>
    <xf numFmtId="0" fontId="79" fillId="5" borderId="22" xfId="0" applyFont="1" applyFill="1" applyBorder="1" applyAlignment="1">
      <alignment horizontal="center"/>
    </xf>
    <xf numFmtId="0" fontId="79" fillId="5" borderId="21" xfId="0" applyFont="1" applyFill="1" applyBorder="1" applyAlignment="1">
      <alignment horizontal="center"/>
    </xf>
    <xf numFmtId="0" fontId="77" fillId="14" borderId="23" xfId="0" applyFont="1" applyFill="1" applyBorder="1" applyAlignment="1">
      <alignment horizontal="center" vertical="center"/>
    </xf>
    <xf numFmtId="0" fontId="77" fillId="14" borderId="22" xfId="0" applyFont="1" applyFill="1" applyBorder="1" applyAlignment="1">
      <alignment horizontal="center" vertical="center"/>
    </xf>
    <xf numFmtId="0" fontId="77" fillId="14" borderId="21" xfId="0" applyFont="1" applyFill="1" applyBorder="1" applyAlignment="1">
      <alignment horizontal="center" vertical="center"/>
    </xf>
    <xf numFmtId="0" fontId="63" fillId="9" borderId="23" xfId="0" applyFont="1" applyFill="1" applyBorder="1" applyAlignment="1" applyProtection="1">
      <alignment horizontal="right"/>
      <protection locked="0"/>
    </xf>
    <xf numFmtId="0" fontId="63" fillId="9" borderId="22" xfId="0" applyFont="1" applyFill="1" applyBorder="1" applyAlignment="1" applyProtection="1">
      <alignment horizontal="right"/>
      <protection locked="0"/>
    </xf>
    <xf numFmtId="0" fontId="63" fillId="0" borderId="23" xfId="0" applyFont="1" applyBorder="1" applyAlignment="1">
      <alignment vertical="center"/>
    </xf>
    <xf numFmtId="0" fontId="63" fillId="0" borderId="21" xfId="0" applyFont="1" applyBorder="1" applyAlignment="1">
      <alignment vertical="center"/>
    </xf>
    <xf numFmtId="0" fontId="63" fillId="9" borderId="28" xfId="0" applyFont="1" applyFill="1" applyBorder="1" applyAlignment="1" applyProtection="1">
      <alignment horizontal="left" vertical="center" wrapText="1"/>
      <protection locked="0"/>
    </xf>
    <xf numFmtId="0" fontId="63" fillId="9" borderId="18" xfId="0" applyFont="1" applyFill="1" applyBorder="1" applyAlignment="1" applyProtection="1">
      <alignment horizontal="left" vertical="center" wrapText="1"/>
      <protection locked="0"/>
    </xf>
    <xf numFmtId="0" fontId="63" fillId="9" borderId="17" xfId="0" applyFont="1" applyFill="1" applyBorder="1" applyAlignment="1" applyProtection="1">
      <alignment horizontal="left" vertical="center" wrapText="1"/>
      <protection locked="0"/>
    </xf>
    <xf numFmtId="0" fontId="63" fillId="9" borderId="26" xfId="0" applyFont="1" applyFill="1" applyBorder="1" applyAlignment="1" applyProtection="1">
      <alignment horizontal="left" vertical="center" wrapText="1"/>
      <protection locked="0"/>
    </xf>
    <xf numFmtId="0" fontId="63" fillId="9" borderId="29" xfId="0" applyFont="1" applyFill="1" applyBorder="1" applyAlignment="1" applyProtection="1">
      <alignment horizontal="left" vertical="center" wrapText="1"/>
      <protection locked="0"/>
    </xf>
    <xf numFmtId="0" fontId="63" fillId="9" borderId="25" xfId="0" applyFont="1" applyFill="1" applyBorder="1" applyAlignment="1" applyProtection="1">
      <alignment horizontal="left" vertical="center" wrapText="1"/>
      <protection locked="0"/>
    </xf>
    <xf numFmtId="0" fontId="63" fillId="0" borderId="17" xfId="0" applyFont="1" applyBorder="1" applyAlignment="1">
      <alignment horizontal="center" vertical="center"/>
    </xf>
    <xf numFmtId="0" fontId="63" fillId="0" borderId="25" xfId="0" applyFont="1" applyBorder="1" applyAlignment="1">
      <alignment horizontal="center" vertical="center"/>
    </xf>
    <xf numFmtId="0" fontId="63" fillId="5" borderId="27" xfId="0" applyFont="1" applyFill="1" applyBorder="1" applyAlignment="1">
      <alignment horizontal="center"/>
    </xf>
    <xf numFmtId="0" fontId="63" fillId="5" borderId="0" xfId="0" applyFont="1" applyFill="1" applyBorder="1" applyAlignment="1">
      <alignment horizontal="center"/>
    </xf>
    <xf numFmtId="0" fontId="63" fillId="5" borderId="14" xfId="0" applyFont="1" applyFill="1" applyBorder="1" applyAlignment="1">
      <alignment horizontal="center"/>
    </xf>
    <xf numFmtId="0" fontId="62" fillId="0" borderId="27" xfId="0" applyFont="1" applyBorder="1" applyAlignment="1">
      <alignment vertical="center"/>
    </xf>
    <xf numFmtId="0" fontId="62" fillId="0" borderId="0" xfId="0" applyFont="1" applyBorder="1" applyAlignment="1">
      <alignment vertical="center"/>
    </xf>
    <xf numFmtId="0" fontId="17" fillId="0" borderId="27" xfId="0" applyFont="1" applyBorder="1" applyAlignment="1">
      <alignment vertical="center"/>
    </xf>
    <xf numFmtId="0" fontId="17" fillId="0" borderId="0" xfId="0" applyFont="1" applyBorder="1" applyAlignment="1">
      <alignment vertical="center"/>
    </xf>
    <xf numFmtId="0" fontId="63" fillId="9" borderId="27" xfId="0" applyFont="1" applyFill="1" applyBorder="1" applyProtection="1">
      <protection locked="0"/>
    </xf>
    <xf numFmtId="0" fontId="63" fillId="9" borderId="14" xfId="0" applyFont="1" applyFill="1" applyBorder="1" applyProtection="1">
      <protection locked="0"/>
    </xf>
    <xf numFmtId="0" fontId="63" fillId="9" borderId="28" xfId="0" applyFont="1" applyFill="1" applyBorder="1" applyAlignment="1" applyProtection="1">
      <alignment horizontal="center"/>
      <protection locked="0"/>
    </xf>
    <xf numFmtId="0" fontId="63" fillId="9" borderId="17" xfId="0" applyFont="1" applyFill="1" applyBorder="1" applyAlignment="1" applyProtection="1">
      <alignment horizontal="center"/>
      <protection locked="0"/>
    </xf>
    <xf numFmtId="0" fontId="63" fillId="0" borderId="24" xfId="0" applyFont="1" applyBorder="1" applyAlignment="1">
      <alignment horizontal="center" vertical="center"/>
    </xf>
    <xf numFmtId="0" fontId="63" fillId="0" borderId="52" xfId="0" applyFont="1" applyBorder="1" applyAlignment="1">
      <alignment horizontal="center" vertical="center"/>
    </xf>
    <xf numFmtId="0" fontId="63" fillId="5" borderId="5" xfId="0" applyFont="1" applyFill="1" applyBorder="1" applyAlignment="1">
      <alignment horizontal="center"/>
    </xf>
    <xf numFmtId="0" fontId="63" fillId="5" borderId="8" xfId="0" applyFont="1" applyFill="1" applyBorder="1" applyAlignment="1">
      <alignment horizontal="center"/>
    </xf>
    <xf numFmtId="0" fontId="63" fillId="5" borderId="16" xfId="0" applyFont="1" applyFill="1" applyBorder="1" applyAlignment="1">
      <alignment horizontal="center"/>
    </xf>
    <xf numFmtId="0" fontId="65" fillId="5" borderId="23" xfId="0" applyFont="1" applyFill="1" applyBorder="1" applyAlignment="1">
      <alignment horizontal="center" vertical="center"/>
    </xf>
    <xf numFmtId="0" fontId="65" fillId="5" borderId="22" xfId="0" applyFont="1" applyFill="1" applyBorder="1" applyAlignment="1">
      <alignment horizontal="center" vertical="center"/>
    </xf>
    <xf numFmtId="0" fontId="65" fillId="5" borderId="21" xfId="0" applyFont="1" applyFill="1" applyBorder="1" applyAlignment="1">
      <alignment horizontal="center" vertical="center"/>
    </xf>
    <xf numFmtId="0" fontId="74" fillId="0" borderId="0" xfId="0" applyFont="1" applyBorder="1" applyAlignment="1">
      <alignment horizontal="center" vertical="center"/>
    </xf>
    <xf numFmtId="0" fontId="77" fillId="14" borderId="66" xfId="0" applyFont="1" applyFill="1" applyBorder="1" applyAlignment="1">
      <alignment vertical="center"/>
    </xf>
    <xf numFmtId="0" fontId="77" fillId="14" borderId="65" xfId="0" applyFont="1" applyFill="1" applyBorder="1" applyAlignment="1">
      <alignment vertical="center"/>
    </xf>
    <xf numFmtId="0" fontId="79" fillId="16" borderId="0" xfId="0" applyFont="1" applyFill="1" applyBorder="1" applyAlignment="1">
      <alignment vertical="center" wrapText="1"/>
    </xf>
    <xf numFmtId="0" fontId="79" fillId="16" borderId="72" xfId="0" applyFont="1" applyFill="1" applyBorder="1" applyAlignment="1">
      <alignment vertical="center" wrapText="1"/>
    </xf>
    <xf numFmtId="0" fontId="79" fillId="16" borderId="29" xfId="0" applyFont="1" applyFill="1" applyBorder="1" applyAlignment="1">
      <alignment vertical="center" wrapText="1"/>
    </xf>
    <xf numFmtId="0" fontId="79" fillId="16" borderId="73" xfId="0" applyFont="1" applyFill="1" applyBorder="1" applyAlignment="1">
      <alignment vertical="center" wrapText="1"/>
    </xf>
    <xf numFmtId="0" fontId="77" fillId="14" borderId="63" xfId="0" applyFont="1" applyFill="1" applyBorder="1" applyAlignment="1">
      <alignment vertical="center"/>
    </xf>
    <xf numFmtId="0" fontId="77" fillId="14" borderId="62" xfId="0" applyFont="1" applyFill="1" applyBorder="1" applyAlignment="1">
      <alignment vertical="center"/>
    </xf>
    <xf numFmtId="0" fontId="79" fillId="19" borderId="28" xfId="0" applyFont="1" applyFill="1" applyBorder="1" applyAlignment="1" applyProtection="1">
      <protection locked="0"/>
    </xf>
    <xf numFmtId="0" fontId="79" fillId="19" borderId="17" xfId="0" applyFont="1" applyFill="1" applyBorder="1" applyAlignment="1" applyProtection="1">
      <protection locked="0"/>
    </xf>
    <xf numFmtId="0" fontId="79" fillId="14" borderId="81" xfId="0" applyFont="1" applyFill="1" applyBorder="1" applyAlignment="1">
      <alignment vertical="center" wrapText="1"/>
    </xf>
    <xf numFmtId="0" fontId="79" fillId="14" borderId="82" xfId="0" applyFont="1" applyFill="1" applyBorder="1" applyAlignment="1">
      <alignment vertical="center" wrapText="1"/>
    </xf>
    <xf numFmtId="0" fontId="79" fillId="14" borderId="83" xfId="0" applyFont="1" applyFill="1" applyBorder="1" applyAlignment="1">
      <alignment vertical="center" wrapText="1"/>
    </xf>
    <xf numFmtId="0" fontId="79" fillId="0" borderId="62" xfId="0" applyFont="1" applyBorder="1" applyAlignment="1">
      <alignment vertical="center"/>
    </xf>
    <xf numFmtId="0" fontId="79" fillId="0" borderId="22" xfId="0" applyFont="1" applyBorder="1" applyAlignment="1">
      <alignment vertical="center"/>
    </xf>
    <xf numFmtId="0" fontId="79" fillId="0" borderId="21" xfId="0" applyFont="1" applyBorder="1" applyAlignment="1">
      <alignment vertical="center"/>
    </xf>
    <xf numFmtId="0" fontId="79" fillId="14" borderId="62" xfId="0" applyFont="1" applyFill="1" applyBorder="1" applyAlignment="1">
      <alignment vertical="center"/>
    </xf>
    <xf numFmtId="0" fontId="79" fillId="14" borderId="22" xfId="0" applyFont="1" applyFill="1" applyBorder="1" applyAlignment="1">
      <alignment vertical="center"/>
    </xf>
    <xf numFmtId="0" fontId="79" fillId="14" borderId="21" xfId="0" applyFont="1" applyFill="1" applyBorder="1" applyAlignment="1">
      <alignment vertical="center"/>
    </xf>
    <xf numFmtId="0" fontId="77" fillId="14" borderId="80" xfId="0" applyFont="1" applyFill="1" applyBorder="1" applyAlignment="1">
      <alignment horizontal="center" vertical="center"/>
    </xf>
    <xf numFmtId="0" fontId="77" fillId="0" borderId="23" xfId="0" applyFont="1" applyBorder="1" applyAlignment="1">
      <alignment horizontal="center" vertical="center"/>
    </xf>
    <xf numFmtId="0" fontId="77" fillId="0" borderId="22" xfId="0" applyFont="1" applyBorder="1" applyAlignment="1">
      <alignment horizontal="center" vertical="center"/>
    </xf>
    <xf numFmtId="0" fontId="77" fillId="0" borderId="80" xfId="0" applyFont="1" applyBorder="1" applyAlignment="1">
      <alignment horizontal="center" vertical="center"/>
    </xf>
    <xf numFmtId="0" fontId="77" fillId="14" borderId="84" xfId="0" applyFont="1" applyFill="1" applyBorder="1" applyAlignment="1">
      <alignment horizontal="center" vertical="center"/>
    </xf>
    <xf numFmtId="0" fontId="77" fillId="14" borderId="82" xfId="0" applyFont="1" applyFill="1" applyBorder="1" applyAlignment="1">
      <alignment horizontal="center" vertical="center"/>
    </xf>
    <xf numFmtId="0" fontId="77" fillId="14" borderId="85" xfId="0" applyFont="1" applyFill="1" applyBorder="1" applyAlignment="1">
      <alignment horizontal="center" vertical="center"/>
    </xf>
    <xf numFmtId="0" fontId="77" fillId="0" borderId="74" xfId="0" applyFont="1" applyBorder="1" applyAlignment="1">
      <alignment horizontal="center" vertical="center" wrapText="1"/>
    </xf>
    <xf numFmtId="0" fontId="77" fillId="0" borderId="75" xfId="0" applyFont="1" applyBorder="1" applyAlignment="1">
      <alignment horizontal="center" vertical="center" wrapText="1"/>
    </xf>
    <xf numFmtId="0" fontId="77" fillId="0" borderId="76" xfId="0" applyFont="1" applyBorder="1" applyAlignment="1">
      <alignment horizontal="center" vertical="center" wrapText="1"/>
    </xf>
    <xf numFmtId="0" fontId="77" fillId="0" borderId="77" xfId="0" applyFont="1" applyBorder="1" applyAlignment="1">
      <alignment horizontal="center" vertical="center" wrapText="1"/>
    </xf>
    <xf numFmtId="0" fontId="77" fillId="0" borderId="0" xfId="0" applyFont="1" applyBorder="1" applyAlignment="1">
      <alignment horizontal="center" vertical="center" wrapText="1"/>
    </xf>
    <xf numFmtId="0" fontId="77" fillId="0" borderId="72" xfId="0" applyFont="1" applyBorder="1" applyAlignment="1">
      <alignment horizontal="center" vertical="center" wrapText="1"/>
    </xf>
    <xf numFmtId="0" fontId="77" fillId="0" borderId="78" xfId="0" applyFont="1" applyBorder="1" applyAlignment="1">
      <alignment horizontal="center" vertical="center" wrapText="1"/>
    </xf>
    <xf numFmtId="0" fontId="77" fillId="0" borderId="29" xfId="0" applyFont="1" applyBorder="1" applyAlignment="1">
      <alignment horizontal="center" vertical="center" wrapText="1"/>
    </xf>
    <xf numFmtId="0" fontId="77" fillId="0" borderId="73" xfId="0" applyFont="1" applyBorder="1" applyAlignment="1">
      <alignment horizontal="center" vertical="center" wrapText="1"/>
    </xf>
    <xf numFmtId="0" fontId="79" fillId="19" borderId="23" xfId="0" applyFont="1" applyFill="1" applyBorder="1" applyAlignment="1" applyProtection="1">
      <alignment vertical="center"/>
      <protection locked="0"/>
    </xf>
    <xf numFmtId="0" fontId="79" fillId="19" borderId="22" xfId="0" applyFont="1" applyFill="1" applyBorder="1" applyAlignment="1" applyProtection="1">
      <alignment vertical="center"/>
      <protection locked="0"/>
    </xf>
    <xf numFmtId="0" fontId="79" fillId="19" borderId="80" xfId="0" applyFont="1" applyFill="1" applyBorder="1" applyAlignment="1" applyProtection="1">
      <alignment vertical="center"/>
      <protection locked="0"/>
    </xf>
    <xf numFmtId="0" fontId="79" fillId="19" borderId="23" xfId="0" applyFont="1" applyFill="1" applyBorder="1" applyProtection="1">
      <protection locked="0"/>
    </xf>
    <xf numFmtId="0" fontId="79" fillId="19" borderId="22" xfId="0" applyFont="1" applyFill="1" applyBorder="1" applyProtection="1">
      <protection locked="0"/>
    </xf>
    <xf numFmtId="0" fontId="79" fillId="19" borderId="80" xfId="0" applyFont="1" applyFill="1" applyBorder="1" applyProtection="1">
      <protection locked="0"/>
    </xf>
    <xf numFmtId="0" fontId="79" fillId="5" borderId="65" xfId="0" applyFont="1" applyFill="1" applyBorder="1" applyAlignment="1">
      <alignment horizontal="center"/>
    </xf>
    <xf numFmtId="0" fontId="79" fillId="5" borderId="18" xfId="0" applyFont="1" applyFill="1" applyBorder="1" applyAlignment="1">
      <alignment horizontal="center"/>
    </xf>
    <xf numFmtId="0" fontId="79" fillId="5" borderId="17" xfId="0" applyFont="1" applyFill="1" applyBorder="1" applyAlignment="1">
      <alignment horizontal="center"/>
    </xf>
    <xf numFmtId="0" fontId="79" fillId="0" borderId="77" xfId="0" applyFont="1" applyBorder="1" applyAlignment="1">
      <alignment vertical="center"/>
    </xf>
    <xf numFmtId="0" fontId="79" fillId="0" borderId="72" xfId="0" applyFont="1" applyBorder="1" applyAlignment="1">
      <alignment vertical="center"/>
    </xf>
    <xf numFmtId="0" fontId="81" fillId="0" borderId="77" xfId="0" applyFont="1" applyBorder="1" applyAlignment="1">
      <alignment vertical="center"/>
    </xf>
    <xf numFmtId="0" fontId="81" fillId="0" borderId="0" xfId="0" applyFont="1" applyBorder="1" applyAlignment="1">
      <alignment vertical="center"/>
    </xf>
    <xf numFmtId="0" fontId="81" fillId="0" borderId="72" xfId="0" applyFont="1" applyBorder="1" applyAlignment="1">
      <alignment vertical="center"/>
    </xf>
    <xf numFmtId="0" fontId="77" fillId="0" borderId="77" xfId="0" applyFont="1" applyBorder="1" applyAlignment="1">
      <alignment vertical="center"/>
    </xf>
    <xf numFmtId="0" fontId="77" fillId="0" borderId="72" xfId="0" applyFont="1" applyBorder="1" applyAlignment="1">
      <alignment vertical="center"/>
    </xf>
    <xf numFmtId="0" fontId="77" fillId="0" borderId="62" xfId="0" applyFont="1" applyBorder="1" applyAlignment="1">
      <alignment horizontal="center" vertical="center"/>
    </xf>
    <xf numFmtId="0" fontId="77" fillId="0" borderId="21" xfId="0" applyFont="1" applyBorder="1" applyAlignment="1">
      <alignment horizontal="center" vertical="center"/>
    </xf>
    <xf numFmtId="0" fontId="85" fillId="0" borderId="78" xfId="0" applyFont="1" applyBorder="1" applyAlignment="1">
      <alignment vertical="center" wrapText="1"/>
    </xf>
    <xf numFmtId="0" fontId="85" fillId="0" borderId="29" xfId="0" applyFont="1" applyBorder="1" applyAlignment="1">
      <alignment vertical="center" wrapText="1"/>
    </xf>
    <xf numFmtId="0" fontId="85" fillId="0" borderId="25" xfId="0" applyFont="1" applyBorder="1" applyAlignment="1">
      <alignment vertical="center" wrapText="1"/>
    </xf>
    <xf numFmtId="0" fontId="78" fillId="0" borderId="62" xfId="0" applyFont="1" applyBorder="1" applyAlignment="1">
      <alignment vertical="center"/>
    </xf>
    <xf numFmtId="0" fontId="78" fillId="0" borderId="22" xfId="0" applyFont="1" applyBorder="1" applyAlignment="1">
      <alignment vertical="center"/>
    </xf>
    <xf numFmtId="0" fontId="78" fillId="0" borderId="21" xfId="0" applyFont="1" applyBorder="1" applyAlignment="1">
      <alignment vertical="center"/>
    </xf>
    <xf numFmtId="0" fontId="78" fillId="14" borderId="78" xfId="0" applyFont="1" applyFill="1" applyBorder="1" applyAlignment="1">
      <alignment vertical="center"/>
    </xf>
    <xf numFmtId="0" fontId="78" fillId="14" borderId="29" xfId="0" applyFont="1" applyFill="1" applyBorder="1" applyAlignment="1">
      <alignment vertical="center"/>
    </xf>
    <xf numFmtId="0" fontId="78" fillId="14" borderId="73" xfId="0" applyFont="1" applyFill="1" applyBorder="1" applyAlignment="1">
      <alignment vertical="center"/>
    </xf>
    <xf numFmtId="0" fontId="77" fillId="14" borderId="18" xfId="0" applyFont="1" applyFill="1" applyBorder="1" applyAlignment="1">
      <alignment vertical="center"/>
    </xf>
    <xf numFmtId="0" fontId="77" fillId="14" borderId="71" xfId="0" applyFont="1" applyFill="1" applyBorder="1" applyAlignment="1">
      <alignment vertical="center"/>
    </xf>
    <xf numFmtId="0" fontId="79" fillId="5" borderId="62" xfId="0" applyFont="1" applyFill="1" applyBorder="1" applyAlignment="1">
      <alignment horizontal="center" vertical="center"/>
    </xf>
    <xf numFmtId="0" fontId="79" fillId="5" borderId="22" xfId="0" applyFont="1" applyFill="1" applyBorder="1" applyAlignment="1">
      <alignment horizontal="center" vertical="center"/>
    </xf>
    <xf numFmtId="0" fontId="79" fillId="5" borderId="80" xfId="0" applyFont="1" applyFill="1" applyBorder="1" applyAlignment="1">
      <alignment horizontal="center" vertical="center"/>
    </xf>
    <xf numFmtId="0" fontId="77" fillId="0" borderId="65" xfId="0" applyFont="1" applyBorder="1" applyAlignment="1">
      <alignment vertical="center"/>
    </xf>
    <xf numFmtId="0" fontId="77" fillId="0" borderId="18" xfId="0" applyFont="1" applyBorder="1" applyAlignment="1">
      <alignment vertical="center"/>
    </xf>
    <xf numFmtId="0" fontId="77" fillId="0" borderId="71" xfId="0" applyFont="1" applyBorder="1" applyAlignment="1">
      <alignment vertical="center"/>
    </xf>
    <xf numFmtId="0" fontId="85" fillId="0" borderId="77" xfId="0" applyFont="1" applyBorder="1" applyAlignment="1">
      <alignment vertical="center" wrapText="1"/>
    </xf>
    <xf numFmtId="0" fontId="85" fillId="0" borderId="0" xfId="0" applyFont="1" applyBorder="1" applyAlignment="1">
      <alignment vertical="center" wrapText="1"/>
    </xf>
    <xf numFmtId="0" fontId="85" fillId="0" borderId="14" xfId="0" applyFont="1" applyBorder="1" applyAlignment="1">
      <alignment vertical="center" wrapText="1"/>
    </xf>
    <xf numFmtId="0" fontId="79" fillId="0" borderId="77" xfId="0" applyFont="1" applyBorder="1" applyAlignment="1">
      <alignment vertical="center" wrapText="1"/>
    </xf>
    <xf numFmtId="0" fontId="79" fillId="0" borderId="0" xfId="0" applyFont="1" applyBorder="1" applyAlignment="1">
      <alignment vertical="center" wrapText="1"/>
    </xf>
    <xf numFmtId="0" fontId="79" fillId="0" borderId="14" xfId="0" applyFont="1" applyBorder="1" applyAlignment="1">
      <alignment vertical="center" wrapText="1"/>
    </xf>
    <xf numFmtId="0" fontId="63" fillId="0" borderId="23" xfId="0" applyFont="1" applyBorder="1" applyAlignment="1">
      <alignment horizontal="center"/>
    </xf>
    <xf numFmtId="0" fontId="63" fillId="0" borderId="22" xfId="0" applyFont="1" applyBorder="1" applyAlignment="1">
      <alignment horizontal="center"/>
    </xf>
    <xf numFmtId="0" fontId="63" fillId="0" borderId="21" xfId="0" applyFont="1" applyBorder="1" applyAlignment="1">
      <alignment horizontal="center"/>
    </xf>
    <xf numFmtId="0" fontId="78" fillId="0" borderId="65" xfId="0" applyFont="1" applyBorder="1" applyAlignment="1">
      <alignment vertical="center"/>
    </xf>
    <xf numFmtId="0" fontId="78" fillId="0" borderId="71" xfId="0" applyFont="1" applyBorder="1" applyAlignment="1">
      <alignment vertical="center"/>
    </xf>
    <xf numFmtId="0" fontId="77" fillId="0" borderId="77" xfId="0" applyFont="1" applyBorder="1" applyAlignment="1">
      <alignment horizontal="center" vertical="center"/>
    </xf>
    <xf numFmtId="0" fontId="77" fillId="0" borderId="0" xfId="0" applyFont="1" applyBorder="1" applyAlignment="1">
      <alignment horizontal="center" vertical="center"/>
    </xf>
    <xf numFmtId="0" fontId="77" fillId="0" borderId="72" xfId="0" applyFont="1" applyBorder="1" applyAlignment="1">
      <alignment horizontal="center" vertical="center"/>
    </xf>
    <xf numFmtId="0" fontId="77" fillId="0" borderId="78" xfId="0" applyFont="1" applyBorder="1" applyAlignment="1">
      <alignment vertical="center"/>
    </xf>
    <xf numFmtId="0" fontId="77" fillId="0" borderId="29" xfId="0" applyFont="1" applyBorder="1" applyAlignment="1">
      <alignment vertical="center"/>
    </xf>
    <xf numFmtId="0" fontId="77" fillId="0" borderId="73" xfId="0" applyFont="1" applyBorder="1" applyAlignment="1">
      <alignment vertical="center"/>
    </xf>
    <xf numFmtId="0" fontId="64" fillId="0" borderId="23" xfId="0" applyFont="1" applyBorder="1" applyAlignment="1">
      <alignment horizontal="left" vertical="center"/>
    </xf>
    <xf numFmtId="0" fontId="64" fillId="0" borderId="22" xfId="0" applyFont="1" applyBorder="1" applyAlignment="1">
      <alignment horizontal="left" vertical="center"/>
    </xf>
    <xf numFmtId="0" fontId="64" fillId="0" borderId="21" xfId="0" applyFont="1" applyBorder="1" applyAlignment="1">
      <alignment horizontal="left" vertical="center"/>
    </xf>
    <xf numFmtId="0" fontId="63" fillId="9" borderId="23" xfId="0" applyFont="1" applyFill="1" applyBorder="1" applyAlignment="1" applyProtection="1">
      <alignment horizontal="center"/>
      <protection locked="0"/>
    </xf>
    <xf numFmtId="0" fontId="63" fillId="9" borderId="21" xfId="0" applyFont="1" applyFill="1" applyBorder="1" applyAlignment="1" applyProtection="1">
      <alignment horizontal="center"/>
      <protection locked="0"/>
    </xf>
    <xf numFmtId="0" fontId="63" fillId="5" borderId="26" xfId="0" applyFont="1" applyFill="1" applyBorder="1" applyAlignment="1">
      <alignment horizontal="center"/>
    </xf>
    <xf numFmtId="0" fontId="63" fillId="5" borderId="29" xfId="0" applyFont="1" applyFill="1" applyBorder="1" applyAlignment="1">
      <alignment horizontal="center"/>
    </xf>
    <xf numFmtId="0" fontId="63" fillId="5" borderId="25" xfId="0" applyFont="1" applyFill="1" applyBorder="1" applyAlignment="1">
      <alignment horizontal="center"/>
    </xf>
    <xf numFmtId="0" fontId="64" fillId="9" borderId="26" xfId="0" applyFont="1" applyFill="1" applyBorder="1" applyAlignment="1" applyProtection="1">
      <alignment vertical="center"/>
      <protection locked="0"/>
    </xf>
    <xf numFmtId="0" fontId="64" fillId="9" borderId="29" xfId="0" applyFont="1" applyFill="1" applyBorder="1" applyAlignment="1" applyProtection="1">
      <alignment vertical="center"/>
      <protection locked="0"/>
    </xf>
    <xf numFmtId="0" fontId="64" fillId="9" borderId="25" xfId="0" applyFont="1" applyFill="1" applyBorder="1" applyAlignment="1" applyProtection="1">
      <alignment vertical="center"/>
      <protection locked="0"/>
    </xf>
    <xf numFmtId="0" fontId="78" fillId="0" borderId="28" xfId="0" applyFont="1" applyBorder="1" applyAlignment="1">
      <alignment vertical="center" wrapText="1"/>
    </xf>
    <xf numFmtId="0" fontId="78" fillId="0" borderId="18" xfId="0" applyFont="1" applyBorder="1" applyAlignment="1">
      <alignment vertical="center" wrapText="1"/>
    </xf>
    <xf numFmtId="0" fontId="78" fillId="0" borderId="17" xfId="0" applyFont="1" applyBorder="1" applyAlignment="1">
      <alignment vertical="center" wrapText="1"/>
    </xf>
    <xf numFmtId="0" fontId="78" fillId="0" borderId="27" xfId="0" applyFont="1" applyBorder="1" applyAlignment="1">
      <alignment vertical="center" wrapText="1"/>
    </xf>
    <xf numFmtId="0" fontId="78" fillId="0" borderId="0" xfId="0" applyFont="1" applyBorder="1" applyAlignment="1">
      <alignment vertical="center" wrapText="1"/>
    </xf>
    <xf numFmtId="0" fontId="78" fillId="0" borderId="14" xfId="0" applyFont="1" applyBorder="1" applyAlignment="1">
      <alignment vertical="center" wrapText="1"/>
    </xf>
    <xf numFmtId="0" fontId="77" fillId="0" borderId="27" xfId="0" applyFont="1" applyBorder="1" applyAlignment="1">
      <alignment vertical="center" wrapText="1"/>
    </xf>
    <xf numFmtId="0" fontId="77" fillId="0" borderId="0" xfId="0" applyFont="1" applyBorder="1" applyAlignment="1">
      <alignment vertical="center" wrapText="1"/>
    </xf>
    <xf numFmtId="0" fontId="77" fillId="0" borderId="14" xfId="0" applyFont="1" applyBorder="1" applyAlignment="1">
      <alignment vertical="center" wrapText="1"/>
    </xf>
    <xf numFmtId="0" fontId="77" fillId="0" borderId="26" xfId="0" applyFont="1" applyBorder="1" applyAlignment="1">
      <alignment vertical="center"/>
    </xf>
    <xf numFmtId="0" fontId="77" fillId="0" borderId="25" xfId="0" applyFont="1" applyBorder="1" applyAlignment="1">
      <alignment vertical="center"/>
    </xf>
    <xf numFmtId="44" fontId="38" fillId="3" borderId="23" xfId="13" applyFont="1" applyFill="1" applyBorder="1" applyAlignment="1" applyProtection="1">
      <alignment horizontal="center" vertical="center"/>
    </xf>
    <xf numFmtId="44" fontId="38" fillId="3" borderId="22" xfId="13" applyFont="1" applyFill="1" applyBorder="1" applyAlignment="1" applyProtection="1">
      <alignment horizontal="center" vertical="center"/>
    </xf>
    <xf numFmtId="44" fontId="38" fillId="3" borderId="21" xfId="13" applyFont="1" applyFill="1" applyBorder="1" applyAlignment="1" applyProtection="1">
      <alignment horizontal="center" vertical="center"/>
    </xf>
    <xf numFmtId="0" fontId="21" fillId="3" borderId="6" xfId="0" applyFont="1" applyFill="1" applyBorder="1" applyAlignment="1" applyProtection="1">
      <alignment horizontal="right"/>
    </xf>
    <xf numFmtId="0" fontId="9" fillId="9" borderId="11" xfId="0" applyFont="1" applyFill="1" applyBorder="1" applyAlignment="1" applyProtection="1">
      <alignment horizontal="left"/>
      <protection locked="0"/>
    </xf>
    <xf numFmtId="0" fontId="21" fillId="3" borderId="11" xfId="0" applyFont="1" applyFill="1" applyBorder="1" applyAlignment="1" applyProtection="1">
      <alignment horizontal="right"/>
    </xf>
    <xf numFmtId="0" fontId="21" fillId="3" borderId="3" xfId="0" applyFont="1" applyFill="1" applyBorder="1" applyAlignment="1" applyProtection="1">
      <alignment horizontal="right"/>
    </xf>
    <xf numFmtId="0" fontId="21" fillId="3" borderId="1" xfId="0" applyFont="1" applyFill="1" applyBorder="1" applyAlignment="1" applyProtection="1">
      <alignment horizontal="right"/>
    </xf>
    <xf numFmtId="0" fontId="9" fillId="9" borderId="3" xfId="0" applyFont="1" applyFill="1" applyBorder="1" applyAlignment="1" applyProtection="1">
      <alignment horizontal="left"/>
    </xf>
    <xf numFmtId="0" fontId="9" fillId="9" borderId="2" xfId="0" applyFont="1" applyFill="1" applyBorder="1" applyAlignment="1" applyProtection="1">
      <alignment horizontal="left"/>
    </xf>
    <xf numFmtId="0" fontId="9" fillId="9" borderId="1" xfId="0" applyFont="1" applyFill="1" applyBorder="1" applyAlignment="1" applyProtection="1">
      <alignment horizontal="left"/>
    </xf>
    <xf numFmtId="0" fontId="9" fillId="3" borderId="23" xfId="0" applyFont="1" applyFill="1" applyBorder="1" applyAlignment="1" applyProtection="1">
      <alignment horizontal="left" vertical="center"/>
    </xf>
    <xf numFmtId="0" fontId="9" fillId="3" borderId="22" xfId="0" applyFont="1" applyFill="1" applyBorder="1" applyAlignment="1" applyProtection="1">
      <alignment horizontal="left" vertical="center"/>
    </xf>
    <xf numFmtId="0" fontId="9" fillId="3" borderId="67" xfId="0" applyFont="1" applyFill="1" applyBorder="1" applyAlignment="1" applyProtection="1">
      <alignment horizontal="left" vertical="center"/>
    </xf>
    <xf numFmtId="0" fontId="21" fillId="9" borderId="46" xfId="0" applyFont="1" applyFill="1" applyBorder="1" applyAlignment="1" applyProtection="1">
      <alignment horizontal="center"/>
      <protection locked="0"/>
    </xf>
    <xf numFmtId="0" fontId="21" fillId="9" borderId="45" xfId="0" applyFont="1" applyFill="1" applyBorder="1" applyAlignment="1" applyProtection="1">
      <alignment horizontal="center"/>
      <protection locked="0"/>
    </xf>
    <xf numFmtId="0" fontId="21" fillId="3" borderId="28" xfId="0" applyFont="1" applyFill="1" applyBorder="1" applyAlignment="1" applyProtection="1">
      <alignment horizontal="left" vertical="center"/>
    </xf>
    <xf numFmtId="0" fontId="21" fillId="3" borderId="18" xfId="0" applyFont="1" applyFill="1" applyBorder="1" applyAlignment="1" applyProtection="1">
      <alignment horizontal="left" vertical="center"/>
    </xf>
    <xf numFmtId="0" fontId="21" fillId="9" borderId="6" xfId="0" applyFont="1" applyFill="1" applyBorder="1" applyAlignment="1" applyProtection="1">
      <alignment horizontal="center"/>
      <protection locked="0"/>
    </xf>
    <xf numFmtId="0" fontId="21" fillId="9" borderId="50" xfId="0" applyFont="1" applyFill="1" applyBorder="1" applyAlignment="1" applyProtection="1">
      <alignment horizontal="center"/>
      <protection locked="0"/>
    </xf>
    <xf numFmtId="0" fontId="21" fillId="3" borderId="44" xfId="0" applyFont="1" applyFill="1" applyBorder="1" applyAlignment="1" applyProtection="1">
      <alignment horizontal="left" vertical="center"/>
    </xf>
    <xf numFmtId="0" fontId="21" fillId="3" borderId="43" xfId="0" applyFont="1" applyFill="1" applyBorder="1" applyAlignment="1" applyProtection="1">
      <alignment horizontal="left" vertical="center"/>
    </xf>
    <xf numFmtId="0" fontId="21" fillId="9" borderId="11" xfId="0" applyFont="1" applyFill="1" applyBorder="1" applyAlignment="1" applyProtection="1">
      <alignment horizontal="center"/>
      <protection locked="0"/>
    </xf>
    <xf numFmtId="0" fontId="21" fillId="9" borderId="15" xfId="0" applyFont="1" applyFill="1" applyBorder="1" applyAlignment="1" applyProtection="1">
      <alignment horizontal="center"/>
      <protection locked="0"/>
    </xf>
    <xf numFmtId="0" fontId="21" fillId="3" borderId="44" xfId="0" applyFont="1" applyFill="1" applyBorder="1" applyAlignment="1" applyProtection="1">
      <alignment horizontal="left"/>
    </xf>
    <xf numFmtId="0" fontId="21" fillId="3" borderId="43" xfId="0" applyFont="1" applyFill="1" applyBorder="1" applyAlignment="1" applyProtection="1">
      <alignment horizontal="left"/>
    </xf>
    <xf numFmtId="165" fontId="23" fillId="3" borderId="5" xfId="0" applyNumberFormat="1" applyFont="1" applyFill="1" applyBorder="1" applyAlignment="1" applyProtection="1">
      <alignment horizontal="center" vertical="center"/>
    </xf>
    <xf numFmtId="165" fontId="23" fillId="3" borderId="8" xfId="0" applyNumberFormat="1" applyFont="1" applyFill="1" applyBorder="1" applyAlignment="1" applyProtection="1">
      <alignment horizontal="center" vertical="center"/>
    </xf>
    <xf numFmtId="165" fontId="23" fillId="3" borderId="16" xfId="0" applyNumberFormat="1" applyFont="1" applyFill="1" applyBorder="1" applyAlignment="1" applyProtection="1">
      <alignment horizontal="center" vertical="center"/>
    </xf>
    <xf numFmtId="39" fontId="20" fillId="3" borderId="38" xfId="0" applyNumberFormat="1" applyFont="1" applyFill="1" applyBorder="1" applyAlignment="1" applyProtection="1">
      <alignment horizontal="center"/>
    </xf>
    <xf numFmtId="39" fontId="20" fillId="3" borderId="37" xfId="0" applyNumberFormat="1" applyFont="1" applyFill="1" applyBorder="1" applyAlignment="1" applyProtection="1">
      <alignment horizontal="center"/>
    </xf>
    <xf numFmtId="39" fontId="20" fillId="3" borderId="36" xfId="0" applyNumberFormat="1" applyFont="1" applyFill="1" applyBorder="1" applyAlignment="1" applyProtection="1">
      <alignment horizontal="center"/>
    </xf>
    <xf numFmtId="0" fontId="9" fillId="3" borderId="28" xfId="0" applyFont="1" applyFill="1" applyBorder="1" applyAlignment="1" applyProtection="1">
      <alignment horizontal="center"/>
    </xf>
    <xf numFmtId="0" fontId="0" fillId="0" borderId="18" xfId="0" applyBorder="1" applyProtection="1"/>
    <xf numFmtId="0" fontId="0" fillId="0" borderId="17" xfId="0" applyBorder="1" applyProtection="1"/>
    <xf numFmtId="0" fontId="28" fillId="3" borderId="44" xfId="4" applyFont="1" applyFill="1" applyBorder="1" applyAlignment="1" applyProtection="1">
      <alignment horizontal="left" vertical="center"/>
    </xf>
    <xf numFmtId="0" fontId="28" fillId="3" borderId="43" xfId="4" applyFont="1" applyFill="1" applyBorder="1" applyAlignment="1" applyProtection="1">
      <alignment horizontal="left" vertical="center"/>
    </xf>
    <xf numFmtId="166" fontId="21" fillId="9" borderId="11" xfId="0" applyNumberFormat="1" applyFont="1" applyFill="1" applyBorder="1" applyAlignment="1" applyProtection="1">
      <alignment horizontal="center"/>
      <protection locked="0"/>
    </xf>
    <xf numFmtId="0" fontId="19" fillId="9" borderId="15" xfId="0" applyFont="1" applyFill="1" applyBorder="1" applyProtection="1">
      <protection locked="0"/>
    </xf>
    <xf numFmtId="9" fontId="21" fillId="3" borderId="11" xfId="0" applyNumberFormat="1" applyFont="1" applyFill="1" applyBorder="1" applyAlignment="1" applyProtection="1">
      <alignment horizontal="center" vertical="center"/>
    </xf>
    <xf numFmtId="9" fontId="21" fillId="3" borderId="15" xfId="0" applyNumberFormat="1" applyFont="1" applyFill="1" applyBorder="1" applyAlignment="1" applyProtection="1">
      <alignment horizontal="center" vertical="center"/>
    </xf>
    <xf numFmtId="0" fontId="21" fillId="3" borderId="40" xfId="0" applyFont="1" applyFill="1" applyBorder="1" applyAlignment="1" applyProtection="1">
      <alignment horizontal="left" vertical="center"/>
    </xf>
    <xf numFmtId="0" fontId="21" fillId="3" borderId="39" xfId="0" applyFont="1" applyFill="1" applyBorder="1" applyAlignment="1" applyProtection="1">
      <alignment horizontal="left" vertical="center"/>
    </xf>
    <xf numFmtId="166" fontId="21" fillId="9" borderId="15" xfId="0" applyNumberFormat="1" applyFont="1" applyFill="1" applyBorder="1" applyAlignment="1" applyProtection="1">
      <alignment horizontal="center"/>
      <protection locked="0"/>
    </xf>
    <xf numFmtId="0" fontId="21" fillId="3" borderId="49" xfId="0" applyFont="1" applyFill="1" applyBorder="1" applyAlignment="1" applyProtection="1">
      <alignment horizontal="left" vertical="center"/>
    </xf>
    <xf numFmtId="0" fontId="21" fillId="3" borderId="8" xfId="0" applyFont="1" applyFill="1" applyBorder="1" applyAlignment="1" applyProtection="1">
      <alignment horizontal="left" vertical="center"/>
    </xf>
    <xf numFmtId="168" fontId="34" fillId="3" borderId="11" xfId="0" applyNumberFormat="1" applyFont="1" applyFill="1" applyBorder="1" applyAlignment="1" applyProtection="1">
      <alignment horizontal="center" wrapText="1"/>
    </xf>
    <xf numFmtId="168" fontId="34" fillId="3" borderId="15" xfId="0" applyNumberFormat="1" applyFont="1" applyFill="1" applyBorder="1" applyAlignment="1" applyProtection="1">
      <alignment horizontal="center" wrapText="1"/>
    </xf>
    <xf numFmtId="167" fontId="11" fillId="0" borderId="0" xfId="0" applyNumberFormat="1" applyFont="1" applyBorder="1" applyAlignment="1" applyProtection="1">
      <alignment horizontal="center"/>
    </xf>
    <xf numFmtId="167" fontId="11" fillId="0" borderId="14" xfId="0" applyNumberFormat="1" applyFont="1" applyBorder="1" applyAlignment="1" applyProtection="1">
      <alignment horizontal="center"/>
    </xf>
    <xf numFmtId="0" fontId="21" fillId="3" borderId="49" xfId="0" applyFont="1" applyFill="1" applyBorder="1" applyAlignment="1" applyProtection="1">
      <alignment horizontal="left"/>
    </xf>
    <xf numFmtId="0" fontId="21" fillId="3" borderId="8" xfId="0" applyFont="1" applyFill="1" applyBorder="1" applyAlignment="1" applyProtection="1">
      <alignment horizontal="left"/>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9" fontId="34" fillId="3" borderId="11" xfId="0" applyNumberFormat="1" applyFont="1" applyFill="1" applyBorder="1" applyAlignment="1" applyProtection="1">
      <alignment horizontal="center"/>
    </xf>
    <xf numFmtId="9" fontId="34" fillId="3" borderId="15" xfId="0" applyNumberFormat="1" applyFont="1" applyFill="1" applyBorder="1" applyAlignment="1" applyProtection="1">
      <alignment horizontal="center"/>
    </xf>
    <xf numFmtId="0" fontId="9" fillId="9" borderId="4" xfId="0" applyFont="1" applyFill="1" applyBorder="1" applyAlignment="1" applyProtection="1">
      <alignment horizontal="left"/>
      <protection locked="0"/>
    </xf>
    <xf numFmtId="0" fontId="21" fillId="3" borderId="53" xfId="0" applyFont="1" applyFill="1" applyBorder="1" applyAlignment="1" applyProtection="1">
      <alignment horizontal="right"/>
    </xf>
    <xf numFmtId="0" fontId="21" fillId="3" borderId="68" xfId="0" applyFont="1" applyFill="1" applyBorder="1" applyAlignment="1" applyProtection="1">
      <alignment horizontal="right"/>
    </xf>
    <xf numFmtId="0" fontId="9" fillId="9" borderId="10" xfId="0" applyFont="1" applyFill="1" applyBorder="1" applyAlignment="1" applyProtection="1">
      <alignment horizontal="left"/>
    </xf>
    <xf numFmtId="0" fontId="9" fillId="9" borderId="12" xfId="0" applyFont="1" applyFill="1" applyBorder="1" applyAlignment="1" applyProtection="1">
      <alignment horizontal="left"/>
    </xf>
    <xf numFmtId="0" fontId="9" fillId="9" borderId="9" xfId="0" applyFont="1" applyFill="1" applyBorder="1" applyAlignment="1" applyProtection="1">
      <alignment horizontal="left"/>
    </xf>
    <xf numFmtId="0" fontId="9" fillId="3" borderId="21" xfId="0" applyFont="1" applyFill="1" applyBorder="1" applyAlignment="1" applyProtection="1">
      <alignment horizontal="left" vertical="center"/>
    </xf>
    <xf numFmtId="0" fontId="21" fillId="9" borderId="68" xfId="0" applyFont="1" applyFill="1" applyBorder="1" applyAlignment="1" applyProtection="1">
      <alignment horizontal="center"/>
      <protection locked="0"/>
    </xf>
    <xf numFmtId="0" fontId="9" fillId="9" borderId="5" xfId="0" applyFont="1" applyFill="1" applyBorder="1" applyAlignment="1" applyProtection="1">
      <alignment horizontal="left"/>
    </xf>
    <xf numFmtId="0" fontId="9" fillId="9" borderId="8" xfId="0" applyFont="1" applyFill="1" applyBorder="1" applyAlignment="1" applyProtection="1">
      <alignment horizontal="left"/>
    </xf>
    <xf numFmtId="0" fontId="9" fillId="9" borderId="4" xfId="0" applyFont="1" applyFill="1" applyBorder="1" applyAlignment="1" applyProtection="1">
      <alignment horizontal="left"/>
    </xf>
    <xf numFmtId="44" fontId="9" fillId="3" borderId="23" xfId="8" applyFont="1" applyFill="1" applyBorder="1" applyAlignment="1">
      <alignment horizontal="center" vertical="center"/>
    </xf>
    <xf numFmtId="44" fontId="9" fillId="3" borderId="22" xfId="8" applyFont="1" applyFill="1" applyBorder="1" applyAlignment="1">
      <alignment horizontal="center" vertical="center"/>
    </xf>
    <xf numFmtId="44" fontId="9" fillId="3" borderId="21" xfId="8" applyFont="1" applyFill="1" applyBorder="1" applyAlignment="1">
      <alignment horizontal="center" vertical="center"/>
    </xf>
    <xf numFmtId="0" fontId="9" fillId="9" borderId="23" xfId="6" applyFont="1" applyFill="1" applyBorder="1" applyAlignment="1">
      <alignment horizontal="center"/>
    </xf>
    <xf numFmtId="0" fontId="9" fillId="9" borderId="21" xfId="6" applyFont="1" applyFill="1" applyBorder="1" applyAlignment="1">
      <alignment horizontal="center"/>
    </xf>
    <xf numFmtId="0" fontId="9" fillId="9" borderId="23" xfId="6" applyFont="1" applyFill="1" applyBorder="1" applyAlignment="1" applyProtection="1">
      <alignment horizontal="center"/>
      <protection locked="0"/>
    </xf>
    <xf numFmtId="0" fontId="9" fillId="9" borderId="21" xfId="6" applyFont="1" applyFill="1" applyBorder="1" applyAlignment="1" applyProtection="1">
      <alignment horizontal="center"/>
      <protection locked="0"/>
    </xf>
    <xf numFmtId="43" fontId="6" fillId="9" borderId="53" xfId="6" applyNumberFormat="1" applyFont="1" applyFill="1" applyBorder="1" applyAlignment="1" applyProtection="1">
      <alignment horizontal="center"/>
      <protection locked="0"/>
    </xf>
    <xf numFmtId="43" fontId="6" fillId="9" borderId="34" xfId="6" applyNumberFormat="1" applyFont="1" applyFill="1" applyBorder="1" applyAlignment="1" applyProtection="1">
      <alignment horizontal="center"/>
      <protection locked="0"/>
    </xf>
    <xf numFmtId="43" fontId="6" fillId="9" borderId="33" xfId="6" applyNumberFormat="1" applyFont="1" applyFill="1" applyBorder="1" applyAlignment="1" applyProtection="1">
      <alignment horizontal="center"/>
      <protection locked="0"/>
    </xf>
    <xf numFmtId="0" fontId="6" fillId="9" borderId="5" xfId="6" applyFont="1" applyFill="1" applyBorder="1" applyAlignment="1">
      <alignment horizontal="center"/>
    </xf>
    <xf numFmtId="0" fontId="6" fillId="9" borderId="8" xfId="6" applyFont="1" applyFill="1" applyBorder="1" applyAlignment="1">
      <alignment horizontal="center"/>
    </xf>
    <xf numFmtId="0" fontId="6" fillId="9" borderId="16" xfId="6" applyFont="1" applyFill="1" applyBorder="1" applyAlignment="1">
      <alignment horizontal="center"/>
    </xf>
    <xf numFmtId="1" fontId="8" fillId="9" borderId="5" xfId="6" applyNumberFormat="1" applyFont="1" applyFill="1" applyBorder="1" applyAlignment="1" applyProtection="1">
      <alignment horizontal="center"/>
      <protection locked="0"/>
    </xf>
    <xf numFmtId="1" fontId="8" fillId="9" borderId="8" xfId="6" applyNumberFormat="1" applyFont="1" applyFill="1" applyBorder="1" applyAlignment="1" applyProtection="1">
      <alignment horizontal="center"/>
      <protection locked="0"/>
    </xf>
    <xf numFmtId="1" fontId="8" fillId="9" borderId="16" xfId="6" applyNumberFormat="1" applyFont="1" applyFill="1" applyBorder="1" applyAlignment="1" applyProtection="1">
      <alignment horizontal="center"/>
      <protection locked="0"/>
    </xf>
    <xf numFmtId="0" fontId="17" fillId="0" borderId="29" xfId="0" applyFont="1" applyBorder="1" applyAlignment="1">
      <alignment horizontal="center"/>
    </xf>
    <xf numFmtId="0" fontId="1" fillId="19" borderId="11" xfId="9" applyFill="1" applyBorder="1" applyAlignment="1">
      <alignment horizontal="center"/>
    </xf>
    <xf numFmtId="0" fontId="1" fillId="19" borderId="5" xfId="9" applyFill="1" applyBorder="1" applyAlignment="1">
      <alignment horizontal="center" vertical="center"/>
    </xf>
    <xf numFmtId="0" fontId="1" fillId="19" borderId="8" xfId="9" applyFill="1" applyBorder="1" applyAlignment="1">
      <alignment horizontal="center" vertical="center"/>
    </xf>
    <xf numFmtId="0" fontId="1" fillId="19" borderId="4" xfId="9" applyFill="1" applyBorder="1" applyAlignment="1">
      <alignment horizontal="center" vertical="center"/>
    </xf>
    <xf numFmtId="0" fontId="1" fillId="2" borderId="0" xfId="9" applyFont="1" applyFill="1" applyAlignment="1">
      <alignment horizontal="left" vertical="center"/>
    </xf>
    <xf numFmtId="0" fontId="1" fillId="0" borderId="0" xfId="9" applyFont="1" applyAlignment="1">
      <alignment horizontal="left" vertical="center"/>
    </xf>
    <xf numFmtId="0" fontId="40" fillId="0" borderId="0" xfId="9" applyFont="1" applyAlignment="1">
      <alignment horizontal="right"/>
    </xf>
    <xf numFmtId="0" fontId="51" fillId="0" borderId="0" xfId="9" applyFont="1" applyAlignment="1">
      <alignment horizontal="center"/>
    </xf>
    <xf numFmtId="0" fontId="96" fillId="0" borderId="0" xfId="9" applyFont="1" applyAlignment="1">
      <alignment horizontal="center"/>
    </xf>
    <xf numFmtId="0" fontId="49" fillId="0" borderId="23" xfId="9" applyFont="1" applyBorder="1" applyAlignment="1">
      <alignment horizontal="center" vertical="center"/>
    </xf>
    <xf numFmtId="0" fontId="49" fillId="0" borderId="22" xfId="9" applyFont="1" applyBorder="1" applyAlignment="1">
      <alignment horizontal="center" vertical="center"/>
    </xf>
    <xf numFmtId="0" fontId="49" fillId="0" borderId="21" xfId="9" applyFont="1" applyBorder="1" applyAlignment="1">
      <alignment horizontal="center" vertical="center"/>
    </xf>
    <xf numFmtId="0" fontId="1" fillId="17" borderId="0" xfId="9" applyFont="1" applyFill="1" applyAlignment="1">
      <alignment horizontal="center"/>
    </xf>
    <xf numFmtId="0" fontId="1" fillId="0" borderId="0" xfId="9" applyFont="1" applyAlignment="1">
      <alignment horizontal="left" vertical="center" wrapText="1"/>
    </xf>
    <xf numFmtId="0" fontId="1" fillId="0" borderId="0" xfId="9" applyFont="1" applyAlignment="1">
      <alignment horizontal="center" vertical="center"/>
    </xf>
    <xf numFmtId="49" fontId="1" fillId="0" borderId="0" xfId="9" applyNumberFormat="1" applyFont="1" applyAlignment="1">
      <alignment horizontal="left" vertical="center" wrapText="1"/>
    </xf>
    <xf numFmtId="0" fontId="1" fillId="0" borderId="0" xfId="9" applyFont="1" applyAlignment="1">
      <alignment horizontal="center"/>
    </xf>
    <xf numFmtId="0" fontId="1" fillId="0" borderId="12" xfId="9" applyBorder="1" applyAlignment="1">
      <alignment horizontal="center"/>
    </xf>
    <xf numFmtId="0" fontId="3" fillId="0" borderId="0" xfId="9" applyFont="1" applyAlignment="1">
      <alignment horizontal="left" vertical="center"/>
    </xf>
    <xf numFmtId="0" fontId="3" fillId="0" borderId="0" xfId="9" applyFont="1" applyAlignment="1">
      <alignment horizontal="center" vertical="center"/>
    </xf>
    <xf numFmtId="0" fontId="1" fillId="17" borderId="0" xfId="9" applyFont="1" applyFill="1" applyAlignment="1">
      <alignment horizontal="center" vertical="center"/>
    </xf>
    <xf numFmtId="0" fontId="52" fillId="2" borderId="0" xfId="16" applyFont="1" applyFill="1" applyAlignment="1" applyProtection="1">
      <alignment horizontal="left" vertical="center"/>
    </xf>
    <xf numFmtId="0" fontId="1" fillId="0" borderId="0" xfId="9" applyFont="1" applyAlignment="1">
      <alignment horizontal="center" vertical="center" wrapText="1"/>
    </xf>
    <xf numFmtId="0" fontId="1" fillId="0" borderId="18" xfId="9" applyFont="1" applyBorder="1" applyAlignment="1">
      <alignment horizontal="center" vertical="center"/>
    </xf>
    <xf numFmtId="0" fontId="19" fillId="0" borderId="0" xfId="9" applyFont="1" applyAlignment="1">
      <alignment horizontal="left" vertical="center"/>
    </xf>
    <xf numFmtId="0" fontId="47" fillId="0" borderId="38" xfId="9" applyFont="1" applyBorder="1" applyAlignment="1">
      <alignment horizontal="left" vertical="center"/>
    </xf>
    <xf numFmtId="0" fontId="47" fillId="0" borderId="37" xfId="9" applyFont="1" applyBorder="1" applyAlignment="1">
      <alignment horizontal="left" vertical="center"/>
    </xf>
    <xf numFmtId="0" fontId="47" fillId="0" borderId="36" xfId="9" applyFont="1" applyBorder="1" applyAlignment="1">
      <alignment horizontal="left" vertical="center"/>
    </xf>
    <xf numFmtId="0" fontId="40" fillId="0" borderId="0" xfId="9" applyFont="1" applyAlignment="1">
      <alignment horizontal="right" vertical="center"/>
    </xf>
    <xf numFmtId="0" fontId="49" fillId="0" borderId="38" xfId="9" applyFont="1" applyBorder="1" applyAlignment="1">
      <alignment horizontal="left" vertical="center"/>
    </xf>
    <xf numFmtId="0" fontId="49" fillId="0" borderId="37" xfId="9" applyFont="1" applyBorder="1" applyAlignment="1">
      <alignment horizontal="left" vertical="center"/>
    </xf>
    <xf numFmtId="0" fontId="49" fillId="0" borderId="36" xfId="9" applyFont="1" applyBorder="1" applyAlignment="1">
      <alignment horizontal="left" vertical="center"/>
    </xf>
    <xf numFmtId="0" fontId="49" fillId="2" borderId="23" xfId="9" applyFont="1" applyFill="1" applyBorder="1" applyAlignment="1">
      <alignment horizontal="center" vertical="center"/>
    </xf>
    <xf numFmtId="0" fontId="49" fillId="2" borderId="22" xfId="9" applyFont="1" applyFill="1" applyBorder="1" applyAlignment="1">
      <alignment horizontal="center" vertical="center"/>
    </xf>
    <xf numFmtId="0" fontId="49" fillId="2" borderId="21" xfId="9" applyFont="1" applyFill="1" applyBorder="1" applyAlignment="1">
      <alignment horizontal="center" vertical="center"/>
    </xf>
    <xf numFmtId="0" fontId="94" fillId="0" borderId="0" xfId="9" applyFont="1" applyAlignment="1">
      <alignment horizontal="center"/>
    </xf>
    <xf numFmtId="0" fontId="95" fillId="0" borderId="0" xfId="9" applyFont="1" applyAlignment="1">
      <alignment horizontal="center"/>
    </xf>
    <xf numFmtId="0" fontId="1" fillId="0" borderId="0" xfId="9" applyAlignment="1">
      <alignment horizontal="center"/>
    </xf>
    <xf numFmtId="0" fontId="1" fillId="0" borderId="0" xfId="9" applyFont="1" applyAlignment="1">
      <alignment horizontal="center" wrapText="1"/>
    </xf>
    <xf numFmtId="0" fontId="0" fillId="0" borderId="0" xfId="9" applyFont="1" applyAlignment="1">
      <alignment horizontal="left" vertical="center" wrapText="1"/>
    </xf>
    <xf numFmtId="0" fontId="96" fillId="0" borderId="0" xfId="9" applyFont="1" applyAlignment="1">
      <alignment horizontal="center" vertical="center"/>
    </xf>
    <xf numFmtId="0" fontId="49" fillId="0" borderId="23" xfId="9" applyFont="1" applyBorder="1" applyAlignment="1">
      <alignment horizontal="center"/>
    </xf>
    <xf numFmtId="0" fontId="49" fillId="0" borderId="22" xfId="9" applyFont="1" applyBorder="1" applyAlignment="1">
      <alignment horizontal="center"/>
    </xf>
    <xf numFmtId="0" fontId="49" fillId="0" borderId="21" xfId="9" applyFont="1" applyBorder="1" applyAlignment="1">
      <alignment horizontal="center"/>
    </xf>
    <xf numFmtId="0" fontId="1" fillId="0" borderId="23" xfId="9" applyFont="1" applyBorder="1" applyAlignment="1">
      <alignment horizontal="center"/>
    </xf>
    <xf numFmtId="0" fontId="1" fillId="0" borderId="22" xfId="9" applyFont="1" applyBorder="1" applyAlignment="1">
      <alignment horizontal="center"/>
    </xf>
    <xf numFmtId="0" fontId="1" fillId="0" borderId="21" xfId="9" applyFont="1" applyBorder="1" applyAlignment="1">
      <alignment horizontal="center"/>
    </xf>
    <xf numFmtId="0" fontId="0" fillId="6" borderId="29" xfId="0" applyFill="1" applyBorder="1" applyAlignment="1">
      <alignment horizontal="center"/>
    </xf>
    <xf numFmtId="0" fontId="0" fillId="0" borderId="0" xfId="9" applyFont="1" applyAlignment="1">
      <alignment horizontal="left" vertical="center"/>
    </xf>
    <xf numFmtId="0" fontId="19" fillId="0" borderId="0" xfId="9" applyFont="1" applyAlignment="1">
      <alignment horizontal="left" vertical="center" wrapText="1"/>
    </xf>
    <xf numFmtId="0" fontId="0" fillId="20" borderId="20" xfId="0" applyFont="1" applyFill="1" applyBorder="1" applyAlignment="1" applyProtection="1">
      <alignment horizontal="left" vertical="center"/>
    </xf>
    <xf numFmtId="0" fontId="0" fillId="19" borderId="20" xfId="0" applyFill="1" applyBorder="1" applyAlignment="1" applyProtection="1">
      <alignment horizontal="center"/>
      <protection locked="0"/>
    </xf>
    <xf numFmtId="0" fontId="0" fillId="6" borderId="23" xfId="0" applyFill="1" applyBorder="1" applyAlignment="1">
      <alignment horizontal="center"/>
    </xf>
    <xf numFmtId="0" fontId="0" fillId="6" borderId="22" xfId="0" applyFill="1" applyBorder="1" applyAlignment="1">
      <alignment horizontal="center"/>
    </xf>
    <xf numFmtId="0" fontId="0" fillId="6" borderId="21" xfId="0" applyFill="1" applyBorder="1" applyAlignment="1">
      <alignment horizontal="center"/>
    </xf>
    <xf numFmtId="0" fontId="17" fillId="19" borderId="20" xfId="9" applyFont="1" applyFill="1" applyBorder="1" applyAlignment="1" applyProtection="1">
      <alignment horizontal="center" vertical="center"/>
      <protection locked="0"/>
    </xf>
    <xf numFmtId="0" fontId="9" fillId="5" borderId="20" xfId="9" applyFont="1" applyFill="1" applyBorder="1" applyAlignment="1">
      <alignment horizontal="center" vertical="center"/>
    </xf>
    <xf numFmtId="0" fontId="64" fillId="7" borderId="20" xfId="0" applyFont="1" applyFill="1" applyBorder="1" applyAlignment="1" applyProtection="1">
      <alignment horizontal="center"/>
    </xf>
    <xf numFmtId="0" fontId="103" fillId="3" borderId="20" xfId="0" applyFont="1" applyFill="1" applyBorder="1" applyAlignment="1" applyProtection="1">
      <alignment horizontal="left" vertical="center" wrapText="1"/>
    </xf>
    <xf numFmtId="0" fontId="55" fillId="3" borderId="20" xfId="0" applyFont="1" applyFill="1" applyBorder="1" applyAlignment="1" applyProtection="1">
      <alignment horizontal="center" vertical="center"/>
    </xf>
    <xf numFmtId="0" fontId="40" fillId="5" borderId="20" xfId="0" applyFont="1" applyFill="1" applyBorder="1" applyAlignment="1" applyProtection="1">
      <alignment horizontal="center" vertical="center"/>
    </xf>
    <xf numFmtId="0" fontId="98" fillId="5" borderId="23" xfId="16" applyFont="1" applyFill="1" applyBorder="1" applyAlignment="1" applyProtection="1">
      <alignment horizontal="center" vertical="center"/>
      <protection locked="0"/>
    </xf>
    <xf numFmtId="0" fontId="109" fillId="5" borderId="22" xfId="16" applyFont="1" applyFill="1" applyBorder="1" applyAlignment="1" applyProtection="1">
      <alignment horizontal="center" vertical="center"/>
      <protection locked="0"/>
    </xf>
    <xf numFmtId="0" fontId="109" fillId="5" borderId="21" xfId="16" applyFont="1" applyFill="1" applyBorder="1" applyAlignment="1" applyProtection="1">
      <alignment horizontal="center" vertical="center"/>
      <protection locked="0"/>
    </xf>
    <xf numFmtId="0" fontId="3" fillId="20" borderId="28" xfId="0" applyFont="1" applyFill="1" applyBorder="1" applyAlignment="1" applyProtection="1">
      <alignment horizontal="left" vertical="center" wrapText="1"/>
    </xf>
    <xf numFmtId="0" fontId="3" fillId="20" borderId="18" xfId="0" applyFont="1" applyFill="1" applyBorder="1" applyAlignment="1" applyProtection="1">
      <alignment horizontal="left" vertical="center" wrapText="1"/>
    </xf>
    <xf numFmtId="0" fontId="3" fillId="20" borderId="17" xfId="0" applyFont="1" applyFill="1" applyBorder="1" applyAlignment="1" applyProtection="1">
      <alignment horizontal="left" vertical="center" wrapText="1"/>
    </xf>
    <xf numFmtId="0" fontId="3" fillId="20" borderId="26" xfId="0" applyFont="1" applyFill="1" applyBorder="1" applyAlignment="1" applyProtection="1">
      <alignment horizontal="left" vertical="center" wrapText="1"/>
    </xf>
    <xf numFmtId="0" fontId="3" fillId="20" borderId="29" xfId="0" applyFont="1" applyFill="1" applyBorder="1" applyAlignment="1" applyProtection="1">
      <alignment horizontal="left" vertical="center" wrapText="1"/>
    </xf>
    <xf numFmtId="0" fontId="3" fillId="20" borderId="25" xfId="0" applyFont="1" applyFill="1" applyBorder="1" applyAlignment="1" applyProtection="1">
      <alignment horizontal="left" vertical="center" wrapText="1"/>
    </xf>
    <xf numFmtId="44" fontId="3" fillId="19" borderId="28" xfId="13" applyFont="1" applyFill="1" applyBorder="1" applyAlignment="1" applyProtection="1">
      <alignment horizontal="center" vertical="center"/>
    </xf>
    <xf numFmtId="44" fontId="3" fillId="19" borderId="17" xfId="13" applyFont="1" applyFill="1" applyBorder="1" applyAlignment="1" applyProtection="1">
      <alignment horizontal="center" vertical="center"/>
    </xf>
    <xf numFmtId="44" fontId="3" fillId="19" borderId="26" xfId="13" applyFont="1" applyFill="1" applyBorder="1" applyAlignment="1" applyProtection="1">
      <alignment horizontal="center" vertical="center"/>
    </xf>
    <xf numFmtId="44" fontId="3" fillId="19" borderId="25" xfId="13" applyFont="1" applyFill="1" applyBorder="1" applyAlignment="1" applyProtection="1">
      <alignment horizontal="center" vertical="center"/>
    </xf>
    <xf numFmtId="0" fontId="3" fillId="19" borderId="28" xfId="13" applyNumberFormat="1" applyFont="1" applyFill="1" applyBorder="1" applyAlignment="1" applyProtection="1">
      <alignment horizontal="center" vertical="center" wrapText="1"/>
      <protection locked="0"/>
    </xf>
    <xf numFmtId="0" fontId="3" fillId="19" borderId="18" xfId="13" applyNumberFormat="1" applyFont="1" applyFill="1" applyBorder="1" applyAlignment="1" applyProtection="1">
      <alignment horizontal="center" vertical="center" wrapText="1"/>
      <protection locked="0"/>
    </xf>
    <xf numFmtId="0" fontId="3" fillId="19" borderId="17" xfId="13" applyNumberFormat="1" applyFont="1" applyFill="1" applyBorder="1" applyAlignment="1" applyProtection="1">
      <alignment horizontal="center" vertical="center" wrapText="1"/>
      <protection locked="0"/>
    </xf>
    <xf numFmtId="0" fontId="3" fillId="19" borderId="26" xfId="13" applyNumberFormat="1" applyFont="1" applyFill="1" applyBorder="1" applyAlignment="1" applyProtection="1">
      <alignment horizontal="center" vertical="center" wrapText="1"/>
      <protection locked="0"/>
    </xf>
    <xf numFmtId="0" fontId="3" fillId="19" borderId="29" xfId="13" applyNumberFormat="1" applyFont="1" applyFill="1" applyBorder="1" applyAlignment="1" applyProtection="1">
      <alignment horizontal="center" vertical="center" wrapText="1"/>
      <protection locked="0"/>
    </xf>
    <xf numFmtId="0" fontId="3" fillId="19" borderId="25" xfId="13" applyNumberFormat="1" applyFont="1" applyFill="1" applyBorder="1" applyAlignment="1" applyProtection="1">
      <alignment horizontal="center" vertical="center" wrapText="1"/>
      <protection locked="0"/>
    </xf>
    <xf numFmtId="0" fontId="40" fillId="20" borderId="20" xfId="0" applyFont="1" applyFill="1" applyBorder="1" applyAlignment="1" applyProtection="1">
      <alignment horizontal="center" vertical="center" wrapText="1"/>
    </xf>
    <xf numFmtId="0" fontId="97" fillId="20" borderId="23" xfId="0" applyFont="1" applyFill="1" applyBorder="1" applyAlignment="1">
      <alignment horizontal="center"/>
    </xf>
    <xf numFmtId="0" fontId="97" fillId="20" borderId="22" xfId="0" applyFont="1" applyFill="1" applyBorder="1" applyAlignment="1">
      <alignment horizontal="center"/>
    </xf>
    <xf numFmtId="0" fontId="97" fillId="20" borderId="21" xfId="0" applyFont="1" applyFill="1" applyBorder="1" applyAlignment="1">
      <alignment horizontal="center"/>
    </xf>
    <xf numFmtId="0" fontId="103" fillId="3" borderId="23" xfId="0" applyFont="1" applyFill="1" applyBorder="1" applyAlignment="1" applyProtection="1">
      <alignment horizontal="left" vertical="center" wrapText="1"/>
    </xf>
    <xf numFmtId="0" fontId="103" fillId="3" borderId="22" xfId="0" applyFont="1" applyFill="1" applyBorder="1" applyAlignment="1" applyProtection="1">
      <alignment horizontal="left" vertical="center" wrapText="1"/>
    </xf>
    <xf numFmtId="0" fontId="103" fillId="3" borderId="21" xfId="0" applyFont="1" applyFill="1" applyBorder="1" applyAlignment="1" applyProtection="1">
      <alignment horizontal="left" vertical="center" wrapText="1"/>
    </xf>
    <xf numFmtId="0" fontId="40" fillId="3" borderId="20" xfId="0" applyFont="1" applyFill="1" applyBorder="1" applyAlignment="1">
      <alignment horizontal="right"/>
    </xf>
    <xf numFmtId="0" fontId="3" fillId="5" borderId="20" xfId="0" applyFont="1" applyFill="1" applyBorder="1" applyAlignment="1" applyProtection="1">
      <alignment horizontal="left" vertical="center" wrapText="1"/>
    </xf>
    <xf numFmtId="0" fontId="3" fillId="19" borderId="24" xfId="0" applyFont="1" applyFill="1" applyBorder="1" applyAlignment="1">
      <alignment horizontal="center"/>
    </xf>
    <xf numFmtId="0" fontId="3" fillId="19" borderId="52" xfId="0" applyFont="1" applyFill="1" applyBorder="1" applyAlignment="1">
      <alignment horizontal="center"/>
    </xf>
    <xf numFmtId="0" fontId="98" fillId="5" borderId="23" xfId="16" applyFont="1" applyFill="1" applyBorder="1" applyAlignment="1" applyProtection="1">
      <alignment horizontal="center" vertical="center" wrapText="1"/>
      <protection locked="0"/>
    </xf>
    <xf numFmtId="0" fontId="98" fillId="5" borderId="22" xfId="16" applyFont="1" applyFill="1" applyBorder="1" applyAlignment="1" applyProtection="1">
      <alignment horizontal="center" vertical="center" wrapText="1"/>
      <protection locked="0"/>
    </xf>
    <xf numFmtId="0" fontId="98" fillId="5" borderId="21" xfId="16" applyFont="1" applyFill="1" applyBorder="1" applyAlignment="1" applyProtection="1">
      <alignment horizontal="center" vertical="center" wrapText="1"/>
      <protection locked="0"/>
    </xf>
    <xf numFmtId="0" fontId="3" fillId="20" borderId="24" xfId="0" applyFont="1" applyFill="1" applyBorder="1" applyAlignment="1" applyProtection="1">
      <alignment horizontal="left" vertical="center"/>
    </xf>
    <xf numFmtId="0" fontId="3" fillId="20" borderId="52" xfId="0" applyFont="1" applyFill="1" applyBorder="1" applyAlignment="1" applyProtection="1">
      <alignment horizontal="left" vertical="center"/>
    </xf>
    <xf numFmtId="0" fontId="3" fillId="19" borderId="28" xfId="13" applyNumberFormat="1" applyFont="1" applyFill="1" applyBorder="1" applyAlignment="1" applyProtection="1">
      <alignment horizontal="left" vertical="center" wrapText="1"/>
      <protection locked="0"/>
    </xf>
    <xf numFmtId="0" fontId="3" fillId="19" borderId="18" xfId="13" applyNumberFormat="1" applyFont="1" applyFill="1" applyBorder="1" applyAlignment="1" applyProtection="1">
      <alignment horizontal="left" vertical="center" wrapText="1"/>
      <protection locked="0"/>
    </xf>
    <xf numFmtId="0" fontId="3" fillId="19" borderId="17" xfId="13" applyNumberFormat="1" applyFont="1" applyFill="1" applyBorder="1" applyAlignment="1" applyProtection="1">
      <alignment horizontal="left" vertical="center" wrapText="1"/>
      <protection locked="0"/>
    </xf>
    <xf numFmtId="0" fontId="3" fillId="19" borderId="26" xfId="13" applyNumberFormat="1" applyFont="1" applyFill="1" applyBorder="1" applyAlignment="1" applyProtection="1">
      <alignment horizontal="left" vertical="center" wrapText="1"/>
      <protection locked="0"/>
    </xf>
    <xf numFmtId="0" fontId="3" fillId="19" borderId="29" xfId="13" applyNumberFormat="1" applyFont="1" applyFill="1" applyBorder="1" applyAlignment="1" applyProtection="1">
      <alignment horizontal="left" vertical="center" wrapText="1"/>
      <protection locked="0"/>
    </xf>
    <xf numFmtId="0" fontId="3" fillId="19" borderId="25" xfId="13" applyNumberFormat="1" applyFont="1" applyFill="1" applyBorder="1" applyAlignment="1" applyProtection="1">
      <alignment horizontal="left" vertical="center" wrapText="1"/>
      <protection locked="0"/>
    </xf>
    <xf numFmtId="0" fontId="98" fillId="20" borderId="23" xfId="16" applyFont="1" applyFill="1" applyBorder="1" applyAlignment="1" applyProtection="1">
      <alignment horizontal="center" vertical="center" wrapText="1"/>
      <protection locked="0"/>
    </xf>
    <xf numFmtId="0" fontId="98" fillId="20" borderId="22" xfId="16" applyFont="1" applyFill="1" applyBorder="1" applyAlignment="1" applyProtection="1">
      <alignment horizontal="center" vertical="center" wrapText="1"/>
      <protection locked="0"/>
    </xf>
    <xf numFmtId="0" fontId="98" fillId="20" borderId="21" xfId="16" applyFont="1" applyFill="1" applyBorder="1" applyAlignment="1" applyProtection="1">
      <alignment horizontal="center" vertical="center" wrapText="1"/>
      <protection locked="0"/>
    </xf>
    <xf numFmtId="0" fontId="3" fillId="5" borderId="24" xfId="0" applyFont="1" applyFill="1" applyBorder="1" applyAlignment="1" applyProtection="1">
      <alignment horizontal="left" vertical="center"/>
    </xf>
    <xf numFmtId="0" fontId="3" fillId="5" borderId="52" xfId="0" applyFont="1" applyFill="1" applyBorder="1" applyAlignment="1" applyProtection="1">
      <alignment horizontal="left" vertical="center"/>
    </xf>
    <xf numFmtId="0" fontId="40" fillId="5" borderId="20" xfId="0" applyFont="1" applyFill="1" applyBorder="1" applyAlignment="1" applyProtection="1">
      <alignment horizontal="center" vertical="center" wrapText="1"/>
    </xf>
    <xf numFmtId="0" fontId="3" fillId="5" borderId="24" xfId="0" applyFont="1" applyFill="1" applyBorder="1" applyAlignment="1" applyProtection="1">
      <alignment horizontal="center" vertical="center"/>
    </xf>
    <xf numFmtId="0" fontId="3" fillId="5" borderId="52" xfId="0" applyFont="1" applyFill="1" applyBorder="1" applyAlignment="1" applyProtection="1">
      <alignment horizontal="center" vertical="center"/>
    </xf>
    <xf numFmtId="0" fontId="40" fillId="5" borderId="28"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27"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40" fillId="5" borderId="14" xfId="0" applyFont="1" applyFill="1" applyBorder="1" applyAlignment="1" applyProtection="1">
      <alignment horizontal="center" vertical="center" wrapText="1"/>
    </xf>
    <xf numFmtId="0" fontId="40" fillId="5" borderId="26" xfId="0" applyFont="1" applyFill="1" applyBorder="1" applyAlignment="1" applyProtection="1">
      <alignment horizontal="center" vertical="center" wrapText="1"/>
    </xf>
    <xf numFmtId="0" fontId="40" fillId="5" borderId="29" xfId="0" applyFont="1" applyFill="1" applyBorder="1" applyAlignment="1" applyProtection="1">
      <alignment horizontal="center" vertical="center" wrapText="1"/>
    </xf>
    <xf numFmtId="0" fontId="40" fillId="5" borderId="25" xfId="0" applyFont="1" applyFill="1" applyBorder="1" applyAlignment="1" applyProtection="1">
      <alignment horizontal="center" vertical="center" wrapText="1"/>
    </xf>
    <xf numFmtId="0" fontId="47" fillId="20" borderId="22" xfId="0" applyFont="1" applyFill="1" applyBorder="1" applyAlignment="1" applyProtection="1">
      <alignment horizontal="center" vertical="center"/>
    </xf>
    <xf numFmtId="0" fontId="0" fillId="20" borderId="22" xfId="0" applyFill="1" applyBorder="1" applyAlignment="1">
      <alignment horizontal="center"/>
    </xf>
    <xf numFmtId="0" fontId="0" fillId="20" borderId="21" xfId="0" applyFill="1" applyBorder="1" applyAlignment="1">
      <alignment horizontal="center"/>
    </xf>
    <xf numFmtId="0" fontId="98" fillId="20" borderId="23" xfId="16" applyFont="1" applyFill="1" applyBorder="1" applyAlignment="1">
      <alignment horizontal="center" vertical="center" wrapText="1"/>
    </xf>
    <xf numFmtId="0" fontId="98" fillId="20" borderId="22" xfId="16" applyFont="1" applyFill="1" applyBorder="1" applyAlignment="1">
      <alignment horizontal="center" vertical="center" wrapText="1"/>
    </xf>
    <xf numFmtId="0" fontId="98" fillId="20" borderId="21" xfId="16" applyFont="1" applyFill="1" applyBorder="1" applyAlignment="1">
      <alignment horizontal="center" vertical="center" wrapText="1"/>
    </xf>
    <xf numFmtId="0" fontId="40" fillId="5" borderId="28" xfId="0" applyFont="1" applyFill="1" applyBorder="1" applyAlignment="1" applyProtection="1">
      <alignment horizontal="right" vertical="center"/>
    </xf>
    <xf numFmtId="0" fontId="40" fillId="5" borderId="26" xfId="0" applyFont="1" applyFill="1" applyBorder="1" applyAlignment="1" applyProtection="1">
      <alignment horizontal="right" vertical="center"/>
    </xf>
    <xf numFmtId="0" fontId="40" fillId="5" borderId="18"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0" fillId="5" borderId="29"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25" xfId="0" applyFont="1" applyFill="1" applyBorder="1" applyAlignment="1" applyProtection="1">
      <alignment horizontal="left" vertical="center" wrapText="1"/>
    </xf>
    <xf numFmtId="0" fontId="98" fillId="20" borderId="23" xfId="16" applyFont="1" applyFill="1" applyBorder="1" applyAlignment="1" applyProtection="1">
      <alignment horizontal="left" vertical="center"/>
      <protection locked="0"/>
    </xf>
    <xf numFmtId="0" fontId="98" fillId="20" borderId="22" xfId="16" applyFont="1" applyFill="1" applyBorder="1" applyAlignment="1" applyProtection="1">
      <alignment horizontal="left" vertical="center"/>
      <protection locked="0"/>
    </xf>
    <xf numFmtId="0" fontId="98" fillId="20" borderId="21" xfId="16" applyFont="1" applyFill="1" applyBorder="1" applyAlignment="1" applyProtection="1">
      <alignment horizontal="left" vertical="center"/>
      <protection locked="0"/>
    </xf>
    <xf numFmtId="0" fontId="52" fillId="20" borderId="23" xfId="16" applyFill="1" applyBorder="1" applyAlignment="1" applyProtection="1">
      <alignment horizontal="left" vertical="center"/>
      <protection locked="0"/>
    </xf>
    <xf numFmtId="0" fontId="52" fillId="20" borderId="22" xfId="16" applyFill="1" applyBorder="1" applyAlignment="1" applyProtection="1">
      <alignment horizontal="left" vertical="center"/>
      <protection locked="0"/>
    </xf>
    <xf numFmtId="0" fontId="52" fillId="20" borderId="21" xfId="16" applyFill="1" applyBorder="1" applyAlignment="1" applyProtection="1">
      <alignment horizontal="left" vertical="center"/>
      <protection locked="0"/>
    </xf>
    <xf numFmtId="0" fontId="47" fillId="20" borderId="22" xfId="0" applyFont="1" applyFill="1" applyBorder="1" applyAlignment="1" applyProtection="1">
      <alignment horizontal="left" vertical="center"/>
    </xf>
    <xf numFmtId="0" fontId="47" fillId="20" borderId="21" xfId="0" applyFont="1" applyFill="1" applyBorder="1" applyAlignment="1" applyProtection="1">
      <alignment horizontal="left" vertical="center"/>
    </xf>
    <xf numFmtId="0" fontId="41" fillId="5" borderId="28" xfId="0" applyFont="1" applyFill="1" applyBorder="1" applyAlignment="1" applyProtection="1">
      <alignment horizontal="center" vertical="center" wrapText="1"/>
    </xf>
    <xf numFmtId="0" fontId="41" fillId="5" borderId="18" xfId="0" applyFont="1" applyFill="1" applyBorder="1" applyAlignment="1" applyProtection="1">
      <alignment horizontal="center" vertical="center" wrapText="1"/>
    </xf>
    <xf numFmtId="0" fontId="41" fillId="5" borderId="17"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29" xfId="0" applyFont="1" applyFill="1" applyBorder="1" applyAlignment="1" applyProtection="1">
      <alignment horizontal="center" vertical="center" wrapText="1"/>
    </xf>
    <xf numFmtId="0" fontId="41" fillId="5" borderId="25" xfId="0" applyFont="1" applyFill="1" applyBorder="1" applyAlignment="1" applyProtection="1">
      <alignment horizontal="center" vertical="center" wrapText="1"/>
    </xf>
    <xf numFmtId="0" fontId="41" fillId="20" borderId="24" xfId="0" applyFont="1" applyFill="1" applyBorder="1" applyAlignment="1" applyProtection="1">
      <alignment horizontal="left" vertical="center"/>
    </xf>
    <xf numFmtId="0" fontId="41" fillId="20" borderId="52" xfId="0" applyFont="1" applyFill="1" applyBorder="1" applyAlignment="1" applyProtection="1">
      <alignment horizontal="left" vertical="center"/>
    </xf>
    <xf numFmtId="0" fontId="47" fillId="20" borderId="28" xfId="0" applyFont="1" applyFill="1" applyBorder="1" applyAlignment="1" applyProtection="1">
      <alignment horizontal="center" vertical="center"/>
    </xf>
    <xf numFmtId="0" fontId="47" fillId="20" borderId="18" xfId="0" applyFont="1" applyFill="1" applyBorder="1" applyAlignment="1" applyProtection="1">
      <alignment horizontal="center" vertical="center"/>
    </xf>
    <xf numFmtId="0" fontId="47" fillId="20" borderId="17" xfId="0" applyFont="1" applyFill="1" applyBorder="1" applyAlignment="1" applyProtection="1">
      <alignment horizontal="center" vertical="center"/>
    </xf>
    <xf numFmtId="0" fontId="0" fillId="5" borderId="28" xfId="0" applyFill="1" applyBorder="1" applyAlignment="1" applyProtection="1">
      <alignment horizontal="right" vertical="center"/>
    </xf>
    <xf numFmtId="0" fontId="0" fillId="5" borderId="26" xfId="0" applyFill="1" applyBorder="1" applyAlignment="1" applyProtection="1">
      <alignment horizontal="right" vertical="center"/>
    </xf>
    <xf numFmtId="0" fontId="98" fillId="5" borderId="18" xfId="16" applyFont="1" applyFill="1" applyBorder="1" applyAlignment="1" applyProtection="1">
      <alignment horizontal="left" vertical="center"/>
      <protection locked="0"/>
    </xf>
    <xf numFmtId="0" fontId="98" fillId="5" borderId="17" xfId="16" applyFont="1" applyFill="1" applyBorder="1" applyAlignment="1" applyProtection="1">
      <alignment horizontal="left" vertical="center"/>
      <protection locked="0"/>
    </xf>
    <xf numFmtId="0" fontId="98" fillId="5" borderId="29" xfId="16" applyFont="1" applyFill="1" applyBorder="1" applyAlignment="1" applyProtection="1">
      <alignment horizontal="left" vertical="center"/>
      <protection locked="0"/>
    </xf>
    <xf numFmtId="0" fontId="98" fillId="5" borderId="25" xfId="16" applyFont="1" applyFill="1" applyBorder="1" applyAlignment="1" applyProtection="1">
      <alignment horizontal="left" vertical="center"/>
      <protection locked="0"/>
    </xf>
    <xf numFmtId="0" fontId="0" fillId="20" borderId="28" xfId="0" applyFill="1" applyBorder="1" applyAlignment="1" applyProtection="1">
      <alignment horizontal="right" vertical="center"/>
    </xf>
    <xf numFmtId="0" fontId="0" fillId="20" borderId="26" xfId="0" applyFill="1" applyBorder="1" applyAlignment="1" applyProtection="1">
      <alignment horizontal="right" vertical="center"/>
    </xf>
    <xf numFmtId="0" fontId="40" fillId="20" borderId="18" xfId="0" applyFont="1" applyFill="1" applyBorder="1" applyAlignment="1" applyProtection="1">
      <alignment horizontal="left" vertical="center"/>
    </xf>
    <xf numFmtId="0" fontId="40" fillId="20" borderId="17" xfId="0" applyFont="1" applyFill="1" applyBorder="1" applyAlignment="1" applyProtection="1">
      <alignment horizontal="left" vertical="center"/>
    </xf>
    <xf numFmtId="0" fontId="40" fillId="20" borderId="29" xfId="0" applyFont="1" applyFill="1" applyBorder="1" applyAlignment="1" applyProtection="1">
      <alignment horizontal="left" vertical="center"/>
    </xf>
    <xf numFmtId="0" fontId="40" fillId="20" borderId="25" xfId="0" applyFont="1" applyFill="1" applyBorder="1" applyAlignment="1" applyProtection="1">
      <alignment horizontal="left" vertical="center"/>
    </xf>
    <xf numFmtId="0" fontId="41" fillId="5" borderId="28" xfId="0" applyFont="1" applyFill="1" applyBorder="1" applyAlignment="1" applyProtection="1">
      <alignment horizontal="left" vertical="center" wrapText="1"/>
    </xf>
    <xf numFmtId="0" fontId="41" fillId="5" borderId="18" xfId="0" applyFont="1" applyFill="1" applyBorder="1" applyAlignment="1" applyProtection="1">
      <alignment horizontal="left" vertical="center" wrapText="1"/>
    </xf>
    <xf numFmtId="0" fontId="41" fillId="5" borderId="17"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25" xfId="0" applyFont="1" applyFill="1" applyBorder="1" applyAlignment="1" applyProtection="1">
      <alignment horizontal="left" vertical="center" wrapText="1"/>
    </xf>
    <xf numFmtId="0" fontId="47" fillId="5" borderId="23" xfId="0" applyFont="1" applyFill="1" applyBorder="1" applyAlignment="1" applyProtection="1">
      <alignment horizontal="center"/>
    </xf>
    <xf numFmtId="0" fontId="47" fillId="5" borderId="22" xfId="0" applyFont="1" applyFill="1" applyBorder="1" applyAlignment="1" applyProtection="1">
      <alignment horizontal="center"/>
    </xf>
    <xf numFmtId="0" fontId="47" fillId="5" borderId="21" xfId="0" applyFont="1" applyFill="1" applyBorder="1" applyAlignment="1" applyProtection="1">
      <alignment horizontal="center"/>
    </xf>
    <xf numFmtId="0" fontId="41" fillId="20" borderId="24" xfId="0" applyFont="1" applyFill="1" applyBorder="1" applyAlignment="1" applyProtection="1">
      <alignment horizontal="left" vertical="center" wrapText="1"/>
    </xf>
    <xf numFmtId="0" fontId="41" fillId="20" borderId="52" xfId="0" applyFont="1" applyFill="1" applyBorder="1" applyAlignment="1" applyProtection="1">
      <alignment horizontal="left" vertical="center" wrapText="1"/>
    </xf>
    <xf numFmtId="0" fontId="47" fillId="20" borderId="28" xfId="0" applyFont="1" applyFill="1" applyBorder="1" applyAlignment="1" applyProtection="1">
      <alignment horizontal="center" vertical="center" wrapText="1"/>
    </xf>
    <xf numFmtId="0" fontId="47" fillId="20" borderId="18" xfId="0" applyFont="1" applyFill="1" applyBorder="1" applyAlignment="1" applyProtection="1">
      <alignment horizontal="center" vertical="center" wrapText="1"/>
    </xf>
    <xf numFmtId="0" fontId="47" fillId="20" borderId="17" xfId="0" applyFont="1" applyFill="1" applyBorder="1" applyAlignment="1" applyProtection="1">
      <alignment horizontal="center" vertical="center" wrapText="1"/>
    </xf>
    <xf numFmtId="0" fontId="47" fillId="20" borderId="26" xfId="0" applyFont="1" applyFill="1" applyBorder="1" applyAlignment="1" applyProtection="1">
      <alignment horizontal="center" vertical="center" wrapText="1"/>
    </xf>
    <xf numFmtId="0" fontId="47" fillId="20" borderId="29" xfId="0" applyFont="1" applyFill="1" applyBorder="1" applyAlignment="1" applyProtection="1">
      <alignment horizontal="center" vertical="center" wrapText="1"/>
    </xf>
    <xf numFmtId="0" fontId="47" fillId="20" borderId="25" xfId="0" applyFont="1" applyFill="1" applyBorder="1" applyAlignment="1" applyProtection="1">
      <alignment horizontal="center" vertical="center" wrapText="1"/>
    </xf>
    <xf numFmtId="0" fontId="40" fillId="5" borderId="28" xfId="0" applyFont="1" applyFill="1" applyBorder="1" applyAlignment="1" applyProtection="1">
      <alignment horizontal="right" vertical="top" wrapText="1"/>
    </xf>
    <xf numFmtId="0" fontId="40" fillId="5" borderId="26" xfId="0" applyFont="1" applyFill="1" applyBorder="1" applyAlignment="1" applyProtection="1">
      <alignment horizontal="right" vertical="top" wrapText="1"/>
    </xf>
    <xf numFmtId="0" fontId="40" fillId="5" borderId="18" xfId="0" applyFont="1" applyFill="1" applyBorder="1" applyAlignment="1" applyProtection="1">
      <alignment horizontal="left" vertical="top" wrapText="1"/>
    </xf>
    <xf numFmtId="0" fontId="40" fillId="5" borderId="17" xfId="0" applyFont="1" applyFill="1" applyBorder="1" applyAlignment="1" applyProtection="1">
      <alignment horizontal="left" vertical="top" wrapText="1"/>
    </xf>
    <xf numFmtId="0" fontId="40" fillId="5" borderId="29" xfId="0" applyFont="1" applyFill="1" applyBorder="1" applyAlignment="1" applyProtection="1">
      <alignment horizontal="left" vertical="top" wrapText="1"/>
    </xf>
    <xf numFmtId="0" fontId="40" fillId="5" borderId="25" xfId="0" applyFont="1" applyFill="1" applyBorder="1" applyAlignment="1" applyProtection="1">
      <alignment horizontal="left" vertical="top" wrapText="1"/>
    </xf>
    <xf numFmtId="0" fontId="103" fillId="18" borderId="20" xfId="0" applyFont="1" applyFill="1" applyBorder="1" applyAlignment="1">
      <alignment horizontal="left" wrapText="1"/>
    </xf>
    <xf numFmtId="0" fontId="55" fillId="18" borderId="20" xfId="0" applyFont="1" applyFill="1" applyBorder="1" applyAlignment="1">
      <alignment horizontal="center" vertical="center"/>
    </xf>
    <xf numFmtId="0" fontId="17" fillId="19" borderId="20" xfId="9" applyFont="1" applyFill="1" applyBorder="1" applyAlignment="1" applyProtection="1">
      <alignment horizontal="center"/>
      <protection locked="0"/>
    </xf>
    <xf numFmtId="0" fontId="64" fillId="7" borderId="20" xfId="0" applyFont="1" applyFill="1" applyBorder="1" applyAlignment="1">
      <alignment horizontal="center"/>
    </xf>
    <xf numFmtId="0" fontId="0" fillId="20" borderId="20" xfId="0" applyFont="1" applyFill="1" applyBorder="1" applyAlignment="1">
      <alignment horizontal="left" vertical="center"/>
    </xf>
    <xf numFmtId="0" fontId="0" fillId="19" borderId="20" xfId="0" applyFill="1" applyBorder="1" applyAlignment="1">
      <alignment horizontal="center"/>
    </xf>
    <xf numFmtId="0" fontId="103" fillId="18" borderId="23" xfId="0" applyFont="1" applyFill="1" applyBorder="1" applyAlignment="1">
      <alignment horizontal="left" wrapText="1"/>
    </xf>
    <xf numFmtId="0" fontId="103" fillId="18" borderId="22" xfId="0" applyFont="1" applyFill="1" applyBorder="1" applyAlignment="1">
      <alignment horizontal="left" wrapText="1"/>
    </xf>
    <xf numFmtId="0" fontId="103" fillId="18" borderId="21" xfId="0" applyFont="1" applyFill="1" applyBorder="1" applyAlignment="1">
      <alignment horizontal="left" wrapText="1"/>
    </xf>
    <xf numFmtId="0" fontId="40" fillId="18" borderId="20" xfId="0" applyFont="1" applyFill="1" applyBorder="1" applyAlignment="1">
      <alignment horizontal="right"/>
    </xf>
    <xf numFmtId="0" fontId="3" fillId="5" borderId="20" xfId="0" applyFont="1" applyFill="1" applyBorder="1" applyAlignment="1">
      <alignment horizontal="left" vertical="center" wrapText="1"/>
    </xf>
    <xf numFmtId="44" fontId="3" fillId="19" borderId="28" xfId="13" applyFont="1" applyFill="1" applyBorder="1" applyAlignment="1">
      <alignment horizontal="center" vertical="center"/>
    </xf>
    <xf numFmtId="44" fontId="3" fillId="19" borderId="17" xfId="13" applyFont="1" applyFill="1" applyBorder="1" applyAlignment="1">
      <alignment horizontal="center" vertical="center"/>
    </xf>
    <xf numFmtId="44" fontId="3" fillId="19" borderId="26" xfId="13" applyFont="1" applyFill="1" applyBorder="1" applyAlignment="1">
      <alignment horizontal="center" vertical="center"/>
    </xf>
    <xf numFmtId="44" fontId="3" fillId="19" borderId="25" xfId="13" applyFont="1" applyFill="1" applyBorder="1" applyAlignment="1">
      <alignment horizontal="center" vertical="center"/>
    </xf>
    <xf numFmtId="0" fontId="40" fillId="5" borderId="20" xfId="0" applyFont="1" applyFill="1" applyBorder="1" applyAlignment="1">
      <alignment horizontal="center" vertical="center" wrapText="1"/>
    </xf>
    <xf numFmtId="0" fontId="40" fillId="5" borderId="20" xfId="0" applyFont="1" applyFill="1" applyBorder="1" applyAlignment="1">
      <alignment horizontal="center" vertical="center"/>
    </xf>
    <xf numFmtId="0" fontId="3" fillId="20" borderId="28" xfId="0" applyFont="1" applyFill="1" applyBorder="1" applyAlignment="1">
      <alignment horizontal="left" vertical="center" wrapText="1"/>
    </xf>
    <xf numFmtId="0" fontId="3" fillId="20" borderId="18" xfId="0" applyFont="1" applyFill="1" applyBorder="1" applyAlignment="1">
      <alignment horizontal="left" vertical="center" wrapText="1"/>
    </xf>
    <xf numFmtId="0" fontId="3" fillId="20" borderId="17" xfId="0" applyFont="1" applyFill="1" applyBorder="1" applyAlignment="1">
      <alignment horizontal="left" vertical="center" wrapText="1"/>
    </xf>
    <xf numFmtId="0" fontId="3" fillId="20" borderId="26" xfId="0" applyFont="1" applyFill="1" applyBorder="1" applyAlignment="1">
      <alignment horizontal="left" vertical="center" wrapText="1"/>
    </xf>
    <xf numFmtId="0" fontId="3" fillId="20" borderId="29" xfId="0" applyFont="1" applyFill="1" applyBorder="1" applyAlignment="1">
      <alignment horizontal="left" vertical="center" wrapText="1"/>
    </xf>
    <xf numFmtId="0" fontId="3" fillId="20" borderId="25" xfId="0" applyFont="1" applyFill="1" applyBorder="1" applyAlignment="1">
      <alignment horizontal="left" vertical="center" wrapText="1"/>
    </xf>
    <xf numFmtId="0" fontId="40" fillId="20" borderId="20" xfId="0" applyFont="1" applyFill="1" applyBorder="1" applyAlignment="1">
      <alignment horizontal="center" vertical="center" wrapText="1"/>
    </xf>
    <xf numFmtId="0" fontId="3" fillId="5" borderId="24" xfId="0" applyFont="1" applyFill="1" applyBorder="1" applyAlignment="1">
      <alignment horizontal="left" vertical="center"/>
    </xf>
    <xf numFmtId="0" fontId="3" fillId="5" borderId="52" xfId="0" applyFont="1" applyFill="1" applyBorder="1" applyAlignment="1">
      <alignment horizontal="left" vertical="center"/>
    </xf>
    <xf numFmtId="0" fontId="40" fillId="5" borderId="28" xfId="0" applyFont="1" applyFill="1" applyBorder="1" applyAlignment="1">
      <alignment horizontal="left" vertical="center" wrapText="1"/>
    </xf>
    <xf numFmtId="0" fontId="40" fillId="5" borderId="18"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40" fillId="5" borderId="26"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5" xfId="0" applyFont="1" applyFill="1" applyBorder="1" applyAlignment="1">
      <alignment horizontal="left" vertical="center" wrapText="1"/>
    </xf>
    <xf numFmtId="0" fontId="3" fillId="20" borderId="24" xfId="0" applyFont="1" applyFill="1" applyBorder="1" applyAlignment="1">
      <alignment horizontal="left" vertical="center"/>
    </xf>
    <xf numFmtId="0" fontId="3" fillId="20" borderId="52" xfId="0" applyFont="1" applyFill="1" applyBorder="1" applyAlignment="1">
      <alignment horizontal="left" vertical="center"/>
    </xf>
    <xf numFmtId="0" fontId="3" fillId="5" borderId="28" xfId="0" applyFont="1" applyFill="1" applyBorder="1" applyAlignment="1">
      <alignment horizontal="left" vertical="center"/>
    </xf>
    <xf numFmtId="0" fontId="3" fillId="5" borderId="18" xfId="0" applyFont="1" applyFill="1" applyBorder="1" applyAlignment="1">
      <alignment horizontal="left" vertical="center"/>
    </xf>
    <xf numFmtId="0" fontId="3" fillId="5" borderId="17" xfId="0" applyFont="1" applyFill="1" applyBorder="1" applyAlignment="1">
      <alignment horizontal="left" vertical="center"/>
    </xf>
    <xf numFmtId="0" fontId="3" fillId="5" borderId="26" xfId="0" applyFont="1" applyFill="1" applyBorder="1" applyAlignment="1">
      <alignment horizontal="left" vertical="center"/>
    </xf>
    <xf numFmtId="0" fontId="3" fillId="5" borderId="29" xfId="0" applyFont="1" applyFill="1" applyBorder="1" applyAlignment="1">
      <alignment horizontal="left" vertical="center"/>
    </xf>
    <xf numFmtId="0" fontId="3" fillId="5" borderId="25" xfId="0" applyFont="1" applyFill="1" applyBorder="1" applyAlignment="1">
      <alignment horizontal="left" vertical="center"/>
    </xf>
    <xf numFmtId="0" fontId="0" fillId="5" borderId="28" xfId="0" applyFill="1" applyBorder="1" applyAlignment="1">
      <alignment horizontal="right" vertical="center"/>
    </xf>
    <xf numFmtId="0" fontId="0" fillId="5" borderId="26" xfId="0" applyFill="1" applyBorder="1" applyAlignment="1">
      <alignment horizontal="right" vertical="center"/>
    </xf>
    <xf numFmtId="0" fontId="40" fillId="5" borderId="18" xfId="0" applyFont="1" applyFill="1" applyBorder="1" applyAlignment="1">
      <alignment horizontal="left" vertical="center"/>
    </xf>
    <xf numFmtId="0" fontId="40" fillId="5" borderId="29" xfId="0" applyFont="1" applyFill="1" applyBorder="1" applyAlignment="1">
      <alignment horizontal="left" vertical="center"/>
    </xf>
    <xf numFmtId="0" fontId="98" fillId="5" borderId="22" xfId="16" applyFont="1" applyFill="1" applyBorder="1" applyAlignment="1" applyProtection="1">
      <alignment horizontal="center" vertical="center"/>
      <protection locked="0"/>
    </xf>
    <xf numFmtId="0" fontId="98" fillId="5" borderId="21" xfId="16" applyFont="1" applyFill="1" applyBorder="1" applyAlignment="1" applyProtection="1">
      <alignment horizontal="center" vertical="center"/>
      <protection locked="0"/>
    </xf>
    <xf numFmtId="0" fontId="40" fillId="20" borderId="28" xfId="0" applyFont="1" applyFill="1" applyBorder="1" applyAlignment="1">
      <alignment horizontal="center" vertical="center" wrapText="1"/>
    </xf>
    <xf numFmtId="0" fontId="40" fillId="20" borderId="18" xfId="0" applyFont="1" applyFill="1" applyBorder="1" applyAlignment="1">
      <alignment horizontal="center" vertical="center" wrapText="1"/>
    </xf>
    <xf numFmtId="0" fontId="40" fillId="20" borderId="17" xfId="0" applyFont="1" applyFill="1" applyBorder="1" applyAlignment="1">
      <alignment horizontal="center" vertical="center" wrapText="1"/>
    </xf>
    <xf numFmtId="0" fontId="40" fillId="20" borderId="26" xfId="0" applyFont="1" applyFill="1" applyBorder="1" applyAlignment="1">
      <alignment horizontal="center" vertical="center" wrapText="1"/>
    </xf>
    <xf numFmtId="0" fontId="40" fillId="20" borderId="29" xfId="0" applyFont="1" applyFill="1" applyBorder="1" applyAlignment="1">
      <alignment horizontal="center" vertical="center" wrapText="1"/>
    </xf>
    <xf numFmtId="0" fontId="40" fillId="20" borderId="25" xfId="0" applyFont="1" applyFill="1" applyBorder="1" applyAlignment="1">
      <alignment horizontal="center" vertical="center" wrapText="1"/>
    </xf>
    <xf numFmtId="0" fontId="47" fillId="20" borderId="28" xfId="0" applyFont="1" applyFill="1" applyBorder="1" applyAlignment="1">
      <alignment horizontal="center" vertical="center" wrapText="1"/>
    </xf>
    <xf numFmtId="0" fontId="47" fillId="20" borderId="18" xfId="0" applyFont="1" applyFill="1" applyBorder="1" applyAlignment="1">
      <alignment horizontal="center" vertical="center" wrapText="1"/>
    </xf>
    <xf numFmtId="0" fontId="47" fillId="20" borderId="17" xfId="0" applyFont="1" applyFill="1" applyBorder="1" applyAlignment="1">
      <alignment horizontal="center" vertical="center" wrapText="1"/>
    </xf>
    <xf numFmtId="0" fontId="47" fillId="20" borderId="27" xfId="0" applyFont="1" applyFill="1" applyBorder="1" applyAlignment="1">
      <alignment horizontal="center" vertical="center"/>
    </xf>
    <xf numFmtId="0" fontId="47" fillId="20" borderId="0" xfId="0" applyFont="1" applyFill="1" applyBorder="1" applyAlignment="1">
      <alignment horizontal="center" vertical="center"/>
    </xf>
    <xf numFmtId="0" fontId="47" fillId="20" borderId="14" xfId="0" applyFont="1" applyFill="1" applyBorder="1" applyAlignment="1">
      <alignment horizontal="center" vertical="center"/>
    </xf>
    <xf numFmtId="0" fontId="41" fillId="5" borderId="28" xfId="0" applyFont="1" applyFill="1" applyBorder="1" applyAlignment="1">
      <alignment horizontal="left" vertical="center" wrapText="1"/>
    </xf>
    <xf numFmtId="0" fontId="41" fillId="5" borderId="18" xfId="0" applyFont="1" applyFill="1" applyBorder="1" applyAlignment="1">
      <alignment horizontal="left" vertical="center" wrapText="1"/>
    </xf>
    <xf numFmtId="0" fontId="41" fillId="5" borderId="17"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2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98" fillId="5" borderId="18" xfId="16" applyFont="1" applyFill="1" applyBorder="1" applyAlignment="1" applyProtection="1">
      <alignment horizontal="center" vertical="center"/>
      <protection locked="0"/>
    </xf>
    <xf numFmtId="0" fontId="98" fillId="5" borderId="17" xfId="16" applyFont="1" applyFill="1" applyBorder="1" applyAlignment="1" applyProtection="1">
      <alignment horizontal="center" vertical="center"/>
      <protection locked="0"/>
    </xf>
    <xf numFmtId="0" fontId="98" fillId="5" borderId="29" xfId="16" applyFont="1" applyFill="1" applyBorder="1" applyAlignment="1" applyProtection="1">
      <alignment horizontal="center" vertical="center"/>
      <protection locked="0"/>
    </xf>
    <xf numFmtId="0" fontId="98" fillId="5" borderId="25" xfId="16" applyFont="1" applyFill="1" applyBorder="1" applyAlignment="1" applyProtection="1">
      <alignment horizontal="center" vertical="center"/>
      <protection locked="0"/>
    </xf>
    <xf numFmtId="0" fontId="47" fillId="5" borderId="22" xfId="0" applyFont="1" applyFill="1" applyBorder="1" applyAlignment="1">
      <alignment horizontal="center"/>
    </xf>
    <xf numFmtId="0" fontId="41" fillId="20" borderId="24" xfId="0" applyFont="1" applyFill="1" applyBorder="1" applyAlignment="1">
      <alignment horizontal="left" vertical="center" wrapText="1"/>
    </xf>
    <xf numFmtId="0" fontId="41" fillId="20" borderId="52" xfId="0" applyFont="1" applyFill="1" applyBorder="1" applyAlignment="1">
      <alignment horizontal="left" vertical="center" wrapText="1"/>
    </xf>
    <xf numFmtId="0" fontId="3" fillId="19" borderId="28" xfId="13" applyNumberFormat="1" applyFont="1" applyFill="1" applyBorder="1" applyAlignment="1">
      <alignment horizontal="center" vertical="center" wrapText="1"/>
    </xf>
    <xf numFmtId="0" fontId="3" fillId="19" borderId="18" xfId="13" applyNumberFormat="1" applyFont="1" applyFill="1" applyBorder="1" applyAlignment="1">
      <alignment horizontal="center" vertical="center" wrapText="1"/>
    </xf>
    <xf numFmtId="0" fontId="3" fillId="19" borderId="17" xfId="13" applyNumberFormat="1" applyFont="1" applyFill="1" applyBorder="1" applyAlignment="1">
      <alignment horizontal="center" vertical="center" wrapText="1"/>
    </xf>
    <xf numFmtId="0" fontId="3" fillId="19" borderId="26" xfId="13" applyNumberFormat="1" applyFont="1" applyFill="1" applyBorder="1" applyAlignment="1">
      <alignment horizontal="center" vertical="center" wrapText="1"/>
    </xf>
    <xf numFmtId="0" fontId="3" fillId="19" borderId="29" xfId="13" applyNumberFormat="1" applyFont="1" applyFill="1" applyBorder="1" applyAlignment="1">
      <alignment horizontal="center" vertical="center" wrapText="1"/>
    </xf>
    <xf numFmtId="0" fontId="3" fillId="19" borderId="25" xfId="13" applyNumberFormat="1" applyFont="1" applyFill="1" applyBorder="1" applyAlignment="1">
      <alignment horizontal="center" vertical="center" wrapText="1"/>
    </xf>
    <xf numFmtId="0" fontId="47" fillId="20" borderId="26" xfId="0" applyFont="1" applyFill="1" applyBorder="1" applyAlignment="1">
      <alignment horizontal="center" vertical="center" wrapText="1"/>
    </xf>
    <xf numFmtId="0" fontId="47" fillId="20" borderId="29" xfId="0" applyFont="1" applyFill="1" applyBorder="1" applyAlignment="1">
      <alignment horizontal="center" vertical="center" wrapText="1"/>
    </xf>
    <xf numFmtId="0" fontId="47" fillId="20" borderId="25" xfId="0" applyFont="1" applyFill="1" applyBorder="1" applyAlignment="1">
      <alignment horizontal="center" vertical="center" wrapText="1"/>
    </xf>
    <xf numFmtId="0" fontId="0" fillId="20" borderId="28" xfId="0" applyFill="1" applyBorder="1" applyAlignment="1">
      <alignment horizontal="right" vertical="center"/>
    </xf>
    <xf numFmtId="0" fontId="0" fillId="20" borderId="26" xfId="0" applyFill="1" applyBorder="1" applyAlignment="1">
      <alignment horizontal="right" vertical="center"/>
    </xf>
    <xf numFmtId="0" fontId="40" fillId="20" borderId="18" xfId="0" applyFont="1" applyFill="1" applyBorder="1" applyAlignment="1">
      <alignment horizontal="left" vertical="center"/>
    </xf>
    <xf numFmtId="0" fontId="40" fillId="20" borderId="17" xfId="0" applyFont="1" applyFill="1" applyBorder="1" applyAlignment="1">
      <alignment horizontal="left" vertical="center"/>
    </xf>
    <xf numFmtId="0" fontId="40" fillId="20" borderId="29" xfId="0" applyFont="1" applyFill="1" applyBorder="1" applyAlignment="1">
      <alignment horizontal="left" vertical="center"/>
    </xf>
    <xf numFmtId="0" fontId="40" fillId="20" borderId="25" xfId="0" applyFont="1" applyFill="1" applyBorder="1" applyAlignment="1">
      <alignment horizontal="left" vertical="center"/>
    </xf>
    <xf numFmtId="0" fontId="0" fillId="5" borderId="28" xfId="0" applyFill="1" applyBorder="1" applyAlignment="1">
      <alignment horizontal="right" vertical="top" wrapText="1"/>
    </xf>
    <xf numFmtId="0" fontId="0" fillId="5" borderId="26" xfId="0" applyFill="1" applyBorder="1" applyAlignment="1">
      <alignment horizontal="right" vertical="top" wrapText="1"/>
    </xf>
    <xf numFmtId="0" fontId="40" fillId="5" borderId="18" xfId="0" applyFont="1" applyFill="1" applyBorder="1" applyAlignment="1">
      <alignment horizontal="left" vertical="top" wrapText="1"/>
    </xf>
    <xf numFmtId="0" fontId="40" fillId="5" borderId="17" xfId="0" applyFont="1" applyFill="1" applyBorder="1" applyAlignment="1">
      <alignment horizontal="left" vertical="top" wrapText="1"/>
    </xf>
    <xf numFmtId="0" fontId="40" fillId="5" borderId="29" xfId="0" applyFont="1" applyFill="1" applyBorder="1" applyAlignment="1">
      <alignment horizontal="left" vertical="top" wrapText="1"/>
    </xf>
    <xf numFmtId="0" fontId="40" fillId="5" borderId="25" xfId="0" applyFont="1" applyFill="1" applyBorder="1" applyAlignment="1">
      <alignment horizontal="left" vertical="top" wrapText="1"/>
    </xf>
    <xf numFmtId="0" fontId="103" fillId="18" borderId="20" xfId="0" applyFont="1" applyFill="1" applyBorder="1" applyAlignment="1">
      <alignment horizontal="left" vertical="center" wrapText="1"/>
    </xf>
    <xf numFmtId="0" fontId="98" fillId="5" borderId="23" xfId="16" applyFont="1" applyFill="1" applyBorder="1" applyAlignment="1">
      <alignment horizontal="center" vertical="center"/>
    </xf>
    <xf numFmtId="0" fontId="109" fillId="5" borderId="22" xfId="16" applyFont="1" applyFill="1" applyBorder="1" applyAlignment="1">
      <alignment horizontal="center" vertical="center"/>
    </xf>
    <xf numFmtId="0" fontId="109" fillId="5" borderId="21" xfId="16" applyFont="1" applyFill="1" applyBorder="1" applyAlignment="1">
      <alignment horizontal="center" vertical="center"/>
    </xf>
    <xf numFmtId="0" fontId="103" fillId="18" borderId="23" xfId="0" applyFont="1" applyFill="1" applyBorder="1" applyAlignment="1">
      <alignment horizontal="left" vertical="center" wrapText="1"/>
    </xf>
    <xf numFmtId="0" fontId="103" fillId="18" borderId="22" xfId="0" applyFont="1" applyFill="1" applyBorder="1" applyAlignment="1">
      <alignment horizontal="left" vertical="center" wrapText="1"/>
    </xf>
    <xf numFmtId="0" fontId="103" fillId="18" borderId="21" xfId="0" applyFont="1" applyFill="1" applyBorder="1" applyAlignment="1">
      <alignment horizontal="left" vertical="center" wrapText="1"/>
    </xf>
    <xf numFmtId="0" fontId="3" fillId="5" borderId="24" xfId="0" applyFont="1" applyFill="1" applyBorder="1" applyAlignment="1">
      <alignment horizontal="center" vertical="center"/>
    </xf>
    <xf numFmtId="0" fontId="3" fillId="5" borderId="52" xfId="0" applyFont="1" applyFill="1" applyBorder="1" applyAlignment="1">
      <alignment horizontal="center" vertical="center"/>
    </xf>
    <xf numFmtId="0" fontId="40" fillId="5" borderId="28" xfId="0" applyFont="1" applyFill="1" applyBorder="1" applyAlignment="1">
      <alignment horizontal="center" vertical="center" wrapText="1"/>
    </xf>
    <xf numFmtId="0" fontId="40" fillId="5" borderId="18"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0" xfId="0" applyFont="1" applyFill="1" applyBorder="1" applyAlignment="1">
      <alignment horizontal="center" vertical="center" wrapText="1"/>
    </xf>
    <xf numFmtId="0" fontId="40" fillId="5" borderId="14" xfId="0" applyFont="1" applyFill="1" applyBorder="1" applyAlignment="1">
      <alignment horizontal="center" vertical="center" wrapText="1"/>
    </xf>
    <xf numFmtId="0" fontId="40" fillId="5" borderId="26" xfId="0" applyFont="1" applyFill="1" applyBorder="1" applyAlignment="1">
      <alignment horizontal="center" vertical="center" wrapText="1"/>
    </xf>
    <xf numFmtId="0" fontId="40" fillId="5" borderId="29" xfId="0" applyFont="1" applyFill="1" applyBorder="1" applyAlignment="1">
      <alignment horizontal="center" vertical="center" wrapText="1"/>
    </xf>
    <xf numFmtId="0" fontId="40" fillId="5" borderId="25" xfId="0" applyFont="1" applyFill="1" applyBorder="1" applyAlignment="1">
      <alignment horizontal="center" vertical="center" wrapText="1"/>
    </xf>
    <xf numFmtId="0" fontId="3" fillId="20" borderId="28" xfId="0" applyFont="1" applyFill="1" applyBorder="1" applyAlignment="1">
      <alignment horizontal="left" vertical="center"/>
    </xf>
    <xf numFmtId="0" fontId="3" fillId="20" borderId="18" xfId="0" applyFont="1" applyFill="1" applyBorder="1" applyAlignment="1">
      <alignment horizontal="left" vertical="center"/>
    </xf>
    <xf numFmtId="0" fontId="3" fillId="20" borderId="17" xfId="0" applyFont="1" applyFill="1" applyBorder="1" applyAlignment="1">
      <alignment horizontal="left" vertical="center"/>
    </xf>
    <xf numFmtId="0" fontId="3" fillId="20" borderId="26" xfId="0" applyFont="1" applyFill="1" applyBorder="1" applyAlignment="1">
      <alignment horizontal="left" vertical="center"/>
    </xf>
    <xf numFmtId="0" fontId="3" fillId="20" borderId="29" xfId="0" applyFont="1" applyFill="1" applyBorder="1" applyAlignment="1">
      <alignment horizontal="left" vertical="center"/>
    </xf>
    <xf numFmtId="0" fontId="3" fillId="20" borderId="25" xfId="0" applyFont="1" applyFill="1" applyBorder="1" applyAlignment="1">
      <alignment horizontal="left" vertical="center"/>
    </xf>
    <xf numFmtId="0" fontId="40" fillId="20" borderId="28" xfId="0" applyFont="1" applyFill="1" applyBorder="1" applyAlignment="1">
      <alignment horizontal="center" vertical="center"/>
    </xf>
    <xf numFmtId="0" fontId="40" fillId="20" borderId="18" xfId="0" applyFont="1" applyFill="1" applyBorder="1" applyAlignment="1">
      <alignment horizontal="center" vertical="center"/>
    </xf>
    <xf numFmtId="0" fontId="40" fillId="20" borderId="17" xfId="0" applyFont="1" applyFill="1" applyBorder="1" applyAlignment="1">
      <alignment horizontal="center" vertical="center"/>
    </xf>
    <xf numFmtId="0" fontId="40" fillId="20" borderId="26" xfId="0" applyFont="1" applyFill="1" applyBorder="1" applyAlignment="1">
      <alignment horizontal="center" vertical="center"/>
    </xf>
    <xf numFmtId="0" fontId="40" fillId="20" borderId="29" xfId="0" applyFont="1" applyFill="1" applyBorder="1" applyAlignment="1">
      <alignment horizontal="center" vertical="center"/>
    </xf>
    <xf numFmtId="0" fontId="40" fillId="20" borderId="25" xfId="0" applyFont="1" applyFill="1" applyBorder="1" applyAlignment="1">
      <alignment horizontal="center" vertical="center"/>
    </xf>
    <xf numFmtId="0" fontId="41" fillId="20" borderId="28" xfId="0" applyFont="1" applyFill="1" applyBorder="1" applyAlignment="1">
      <alignment horizontal="left" vertical="center" wrapText="1"/>
    </xf>
    <xf numFmtId="0" fontId="41" fillId="20" borderId="18" xfId="0" applyFont="1" applyFill="1" applyBorder="1" applyAlignment="1">
      <alignment horizontal="left" vertical="center" wrapText="1"/>
    </xf>
    <xf numFmtId="0" fontId="41" fillId="20" borderId="17" xfId="0" applyFont="1" applyFill="1" applyBorder="1" applyAlignment="1">
      <alignment horizontal="left" vertical="center" wrapText="1"/>
    </xf>
    <xf numFmtId="0" fontId="41" fillId="20" borderId="26" xfId="0" applyFont="1" applyFill="1" applyBorder="1" applyAlignment="1">
      <alignment horizontal="left" vertical="center" wrapText="1"/>
    </xf>
    <xf numFmtId="0" fontId="41" fillId="20" borderId="29" xfId="0" applyFont="1" applyFill="1" applyBorder="1" applyAlignment="1">
      <alignment horizontal="left" vertical="center" wrapText="1"/>
    </xf>
    <xf numFmtId="0" fontId="41" fillId="20" borderId="25" xfId="0" applyFont="1" applyFill="1" applyBorder="1" applyAlignment="1">
      <alignment horizontal="left" vertical="center" wrapText="1"/>
    </xf>
    <xf numFmtId="0" fontId="98" fillId="20" borderId="18" xfId="16" applyFont="1" applyFill="1" applyBorder="1" applyAlignment="1">
      <alignment horizontal="left" vertical="center"/>
    </xf>
    <xf numFmtId="0" fontId="98" fillId="20" borderId="17" xfId="16" applyFont="1" applyFill="1" applyBorder="1" applyAlignment="1">
      <alignment horizontal="left" vertical="center"/>
    </xf>
    <xf numFmtId="0" fontId="98" fillId="20" borderId="29" xfId="16" applyFont="1" applyFill="1" applyBorder="1" applyAlignment="1">
      <alignment horizontal="left" vertical="center"/>
    </xf>
    <xf numFmtId="0" fontId="98" fillId="20" borderId="25" xfId="16" applyFont="1" applyFill="1" applyBorder="1" applyAlignment="1">
      <alignment horizontal="left" vertical="center"/>
    </xf>
    <xf numFmtId="0" fontId="98" fillId="20" borderId="23" xfId="16" applyFont="1" applyFill="1" applyBorder="1" applyAlignment="1">
      <alignment horizontal="center" vertical="center"/>
    </xf>
    <xf numFmtId="0" fontId="98" fillId="20" borderId="22" xfId="16" applyFont="1" applyFill="1" applyBorder="1" applyAlignment="1">
      <alignment horizontal="center" vertical="center"/>
    </xf>
    <xf numFmtId="0" fontId="98" fillId="20" borderId="21" xfId="16" applyFont="1" applyFill="1" applyBorder="1" applyAlignment="1">
      <alignment horizontal="center" vertical="center"/>
    </xf>
    <xf numFmtId="0" fontId="40" fillId="20" borderId="18" xfId="0" applyFont="1" applyFill="1" applyBorder="1" applyAlignment="1">
      <alignment horizontal="left" vertical="center" wrapText="1"/>
    </xf>
    <xf numFmtId="0" fontId="40" fillId="20" borderId="29" xfId="0" applyFont="1" applyFill="1" applyBorder="1" applyAlignment="1">
      <alignment horizontal="left" vertical="center" wrapText="1"/>
    </xf>
    <xf numFmtId="0" fontId="98" fillId="20" borderId="18" xfId="16" applyFont="1" applyFill="1" applyBorder="1" applyAlignment="1">
      <alignment horizontal="center" vertical="center"/>
    </xf>
    <xf numFmtId="0" fontId="98" fillId="20" borderId="17" xfId="16" applyFont="1" applyFill="1" applyBorder="1" applyAlignment="1">
      <alignment horizontal="center" vertical="center"/>
    </xf>
    <xf numFmtId="0" fontId="98" fillId="20" borderId="29" xfId="16" applyFont="1" applyFill="1" applyBorder="1" applyAlignment="1">
      <alignment horizontal="center" vertical="center"/>
    </xf>
    <xf numFmtId="0" fontId="98" fillId="20" borderId="25" xfId="16" applyFont="1" applyFill="1" applyBorder="1" applyAlignment="1">
      <alignment horizontal="center" vertical="center"/>
    </xf>
    <xf numFmtId="0" fontId="47" fillId="20" borderId="22" xfId="0" applyFont="1" applyFill="1" applyBorder="1" applyAlignment="1">
      <alignment horizontal="center"/>
    </xf>
    <xf numFmtId="0" fontId="41" fillId="5" borderId="24" xfId="0" applyFont="1" applyFill="1" applyBorder="1" applyAlignment="1">
      <alignment horizontal="left" vertical="center" wrapText="1"/>
    </xf>
    <xf numFmtId="0" fontId="41" fillId="5" borderId="52" xfId="0" applyFont="1" applyFill="1" applyBorder="1" applyAlignment="1">
      <alignment horizontal="left" vertical="center" wrapText="1"/>
    </xf>
    <xf numFmtId="0" fontId="47" fillId="5" borderId="28" xfId="0" applyFont="1" applyFill="1" applyBorder="1" applyAlignment="1">
      <alignment horizontal="center" vertical="center" wrapText="1"/>
    </xf>
    <xf numFmtId="0" fontId="47" fillId="5" borderId="18"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7" fillId="5" borderId="26" xfId="0" applyFont="1" applyFill="1" applyBorder="1" applyAlignment="1">
      <alignment horizontal="center" vertical="center" wrapText="1"/>
    </xf>
    <xf numFmtId="0" fontId="47" fillId="5" borderId="29" xfId="0" applyFont="1" applyFill="1" applyBorder="1" applyAlignment="1">
      <alignment horizontal="center" vertical="center" wrapText="1"/>
    </xf>
    <xf numFmtId="0" fontId="47" fillId="5" borderId="25" xfId="0" applyFont="1" applyFill="1" applyBorder="1" applyAlignment="1">
      <alignment horizontal="center" vertical="center" wrapText="1"/>
    </xf>
    <xf numFmtId="0" fontId="40" fillId="5" borderId="17" xfId="0" applyFont="1" applyFill="1" applyBorder="1" applyAlignment="1">
      <alignment horizontal="left" vertical="center"/>
    </xf>
    <xf numFmtId="0" fontId="40" fillId="5" borderId="25" xfId="0" applyFont="1" applyFill="1" applyBorder="1" applyAlignment="1">
      <alignment horizontal="left" vertical="center"/>
    </xf>
    <xf numFmtId="0" fontId="40" fillId="5" borderId="28" xfId="0" applyFont="1" applyFill="1" applyBorder="1" applyAlignment="1">
      <alignment horizontal="right" vertical="top" wrapText="1"/>
    </xf>
    <xf numFmtId="0" fontId="40" fillId="5" borderId="26" xfId="0" applyFont="1" applyFill="1" applyBorder="1" applyAlignment="1">
      <alignment horizontal="right" vertical="top" wrapText="1"/>
    </xf>
    <xf numFmtId="0" fontId="103" fillId="3" borderId="20" xfId="0" applyFont="1" applyFill="1" applyBorder="1" applyAlignment="1">
      <alignment horizontal="left" vertical="center" wrapText="1"/>
    </xf>
    <xf numFmtId="0" fontId="55" fillId="3" borderId="20" xfId="0" applyFont="1" applyFill="1" applyBorder="1" applyAlignment="1">
      <alignment horizontal="center" vertical="center"/>
    </xf>
    <xf numFmtId="44" fontId="3" fillId="19" borderId="28" xfId="13" applyFont="1" applyFill="1" applyBorder="1" applyAlignment="1" applyProtection="1">
      <alignment horizontal="center" vertical="center" wrapText="1"/>
      <protection locked="0"/>
    </xf>
    <xf numFmtId="44" fontId="3" fillId="19" borderId="18" xfId="13" applyFont="1" applyFill="1" applyBorder="1" applyAlignment="1" applyProtection="1">
      <alignment horizontal="center" vertical="center" wrapText="1"/>
      <protection locked="0"/>
    </xf>
    <xf numFmtId="44" fontId="3" fillId="19" borderId="17" xfId="13" applyFont="1" applyFill="1" applyBorder="1" applyAlignment="1" applyProtection="1">
      <alignment horizontal="center" vertical="center" wrapText="1"/>
      <protection locked="0"/>
    </xf>
    <xf numFmtId="44" fontId="3" fillId="19" borderId="26" xfId="13" applyFont="1" applyFill="1" applyBorder="1" applyAlignment="1" applyProtection="1">
      <alignment horizontal="center" vertical="center" wrapText="1"/>
      <protection locked="0"/>
    </xf>
    <xf numFmtId="44" fontId="3" fillId="19" borderId="29" xfId="13" applyFont="1" applyFill="1" applyBorder="1" applyAlignment="1" applyProtection="1">
      <alignment horizontal="center" vertical="center" wrapText="1"/>
      <protection locked="0"/>
    </xf>
    <xf numFmtId="44" fontId="3" fillId="19" borderId="25" xfId="13" applyFont="1" applyFill="1" applyBorder="1" applyAlignment="1" applyProtection="1">
      <alignment horizontal="center" vertical="center" wrapText="1"/>
      <protection locked="0"/>
    </xf>
    <xf numFmtId="0" fontId="103" fillId="3" borderId="23" xfId="0" applyFont="1" applyFill="1" applyBorder="1" applyAlignment="1">
      <alignment horizontal="left" vertical="center" wrapText="1"/>
    </xf>
    <xf numFmtId="0" fontId="103" fillId="3" borderId="22" xfId="0" applyFont="1" applyFill="1" applyBorder="1" applyAlignment="1">
      <alignment horizontal="left" vertical="center" wrapText="1"/>
    </xf>
    <xf numFmtId="0" fontId="103" fillId="3" borderId="21" xfId="0" applyFont="1" applyFill="1" applyBorder="1" applyAlignment="1">
      <alignment horizontal="left" vertical="center" wrapText="1"/>
    </xf>
    <xf numFmtId="44" fontId="3" fillId="19" borderId="28" xfId="13" applyFont="1" applyFill="1" applyBorder="1" applyAlignment="1" applyProtection="1">
      <alignment horizontal="left" vertical="center" wrapText="1"/>
      <protection locked="0"/>
    </xf>
    <xf numFmtId="44" fontId="3" fillId="19" borderId="18" xfId="13" applyFont="1" applyFill="1" applyBorder="1" applyAlignment="1" applyProtection="1">
      <alignment horizontal="left" vertical="center" wrapText="1"/>
      <protection locked="0"/>
    </xf>
    <xf numFmtId="44" fontId="3" fillId="19" borderId="17" xfId="13" applyFont="1" applyFill="1" applyBorder="1" applyAlignment="1" applyProtection="1">
      <alignment horizontal="left" vertical="center" wrapText="1"/>
      <protection locked="0"/>
    </xf>
    <xf numFmtId="44" fontId="3" fillId="19" borderId="26" xfId="13" applyFont="1" applyFill="1" applyBorder="1" applyAlignment="1" applyProtection="1">
      <alignment horizontal="left" vertical="center" wrapText="1"/>
      <protection locked="0"/>
    </xf>
    <xf numFmtId="44" fontId="3" fillId="19" borderId="29" xfId="13" applyFont="1" applyFill="1" applyBorder="1" applyAlignment="1" applyProtection="1">
      <alignment horizontal="left" vertical="center" wrapText="1"/>
      <protection locked="0"/>
    </xf>
    <xf numFmtId="44" fontId="3" fillId="19" borderId="25" xfId="13" applyFont="1" applyFill="1" applyBorder="1" applyAlignment="1" applyProtection="1">
      <alignment horizontal="left" vertical="center" wrapText="1"/>
      <protection locked="0"/>
    </xf>
    <xf numFmtId="0" fontId="98" fillId="20" borderId="23" xfId="16" applyFont="1" applyFill="1" applyBorder="1" applyAlignment="1">
      <alignment horizontal="left" vertical="center"/>
    </xf>
    <xf numFmtId="0" fontId="98" fillId="20" borderId="22" xfId="16" applyFont="1" applyFill="1" applyBorder="1" applyAlignment="1">
      <alignment horizontal="left" vertical="center"/>
    </xf>
    <xf numFmtId="0" fontId="98" fillId="20" borderId="21" xfId="16" applyFont="1" applyFill="1" applyBorder="1" applyAlignment="1">
      <alignment horizontal="left" vertical="center"/>
    </xf>
    <xf numFmtId="0" fontId="52" fillId="20" borderId="23" xfId="16" applyFill="1" applyBorder="1" applyAlignment="1">
      <alignment horizontal="left" vertical="center"/>
    </xf>
    <xf numFmtId="0" fontId="52" fillId="20" borderId="22" xfId="16" applyFill="1" applyBorder="1" applyAlignment="1">
      <alignment horizontal="left" vertical="center"/>
    </xf>
    <xf numFmtId="0" fontId="52" fillId="20" borderId="21" xfId="16" applyFill="1" applyBorder="1" applyAlignment="1">
      <alignment horizontal="left" vertical="center"/>
    </xf>
    <xf numFmtId="0" fontId="47" fillId="20" borderId="22" xfId="0" applyFont="1" applyFill="1" applyBorder="1" applyAlignment="1">
      <alignment horizontal="left" vertical="center"/>
    </xf>
    <xf numFmtId="0" fontId="47" fillId="20" borderId="21" xfId="0" applyFont="1" applyFill="1" applyBorder="1" applyAlignment="1">
      <alignment horizontal="left" vertical="center"/>
    </xf>
    <xf numFmtId="0" fontId="47" fillId="20" borderId="22" xfId="0" applyFont="1" applyFill="1" applyBorder="1" applyAlignment="1">
      <alignment horizontal="center" vertical="center"/>
    </xf>
    <xf numFmtId="0" fontId="41" fillId="20" borderId="24" xfId="0" applyFont="1" applyFill="1" applyBorder="1" applyAlignment="1">
      <alignment horizontal="left" vertical="center"/>
    </xf>
    <xf numFmtId="0" fontId="41" fillId="20" borderId="52" xfId="0" applyFont="1" applyFill="1" applyBorder="1" applyAlignment="1">
      <alignment horizontal="left" vertical="center"/>
    </xf>
    <xf numFmtId="0" fontId="40" fillId="5" borderId="28" xfId="0" applyFont="1" applyFill="1" applyBorder="1" applyAlignment="1">
      <alignment horizontal="right" vertical="center"/>
    </xf>
    <xf numFmtId="0" fontId="40" fillId="5" borderId="26" xfId="0" applyFont="1" applyFill="1" applyBorder="1" applyAlignment="1">
      <alignment horizontal="right" vertical="center"/>
    </xf>
    <xf numFmtId="0" fontId="98" fillId="5" borderId="18" xfId="16" applyFont="1" applyFill="1" applyBorder="1" applyAlignment="1">
      <alignment horizontal="left" vertical="center"/>
    </xf>
    <xf numFmtId="0" fontId="98" fillId="5" borderId="17" xfId="16" applyFont="1" applyFill="1" applyBorder="1" applyAlignment="1">
      <alignment horizontal="left" vertical="center"/>
    </xf>
    <xf numFmtId="0" fontId="98" fillId="5" borderId="29" xfId="16" applyFont="1" applyFill="1" applyBorder="1" applyAlignment="1">
      <alignment horizontal="left" vertical="center"/>
    </xf>
    <xf numFmtId="0" fontId="98" fillId="5" borderId="25" xfId="16" applyFont="1" applyFill="1" applyBorder="1" applyAlignment="1">
      <alignment horizontal="left" vertical="center"/>
    </xf>
    <xf numFmtId="0" fontId="41" fillId="5" borderId="28" xfId="0" applyFont="1" applyFill="1" applyBorder="1" applyAlignment="1">
      <alignment horizontal="center" vertical="center" wrapText="1"/>
    </xf>
    <xf numFmtId="0" fontId="41" fillId="5" borderId="18"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41" fillId="5" borderId="26" xfId="0" applyFont="1" applyFill="1" applyBorder="1" applyAlignment="1">
      <alignment horizontal="center" vertical="center" wrapText="1"/>
    </xf>
    <xf numFmtId="0" fontId="41" fillId="5" borderId="29" xfId="0" applyFont="1" applyFill="1" applyBorder="1" applyAlignment="1">
      <alignment horizontal="center" vertical="center" wrapText="1"/>
    </xf>
    <xf numFmtId="0" fontId="41" fillId="5" borderId="25" xfId="0" applyFont="1" applyFill="1" applyBorder="1" applyAlignment="1">
      <alignment horizontal="center" vertical="center" wrapText="1"/>
    </xf>
    <xf numFmtId="0" fontId="47" fillId="5" borderId="23" xfId="0" applyFont="1" applyFill="1" applyBorder="1" applyAlignment="1">
      <alignment horizontal="center"/>
    </xf>
    <xf numFmtId="0" fontId="47" fillId="5" borderId="21" xfId="0" applyFont="1" applyFill="1" applyBorder="1" applyAlignment="1">
      <alignment horizontal="center"/>
    </xf>
    <xf numFmtId="0" fontId="98" fillId="5" borderId="22" xfId="16" applyFont="1" applyFill="1" applyBorder="1" applyAlignment="1">
      <alignment horizontal="center" vertical="center"/>
    </xf>
    <xf numFmtId="0" fontId="98" fillId="5" borderId="21" xfId="16" applyFont="1" applyFill="1" applyBorder="1" applyAlignment="1">
      <alignment horizontal="center" vertical="center"/>
    </xf>
    <xf numFmtId="0" fontId="98" fillId="5" borderId="18" xfId="16" applyFont="1" applyFill="1" applyBorder="1" applyAlignment="1">
      <alignment horizontal="center" vertical="center"/>
    </xf>
    <xf numFmtId="0" fontId="98" fillId="5" borderId="17" xfId="16" applyFont="1" applyFill="1" applyBorder="1" applyAlignment="1">
      <alignment horizontal="center" vertical="center"/>
    </xf>
    <xf numFmtId="0" fontId="98" fillId="5" borderId="29" xfId="16" applyFont="1" applyFill="1" applyBorder="1" applyAlignment="1">
      <alignment horizontal="center" vertical="center"/>
    </xf>
    <xf numFmtId="0" fontId="98" fillId="5" borderId="25" xfId="16" applyFont="1" applyFill="1" applyBorder="1" applyAlignment="1">
      <alignment horizontal="center" vertical="center"/>
    </xf>
    <xf numFmtId="0" fontId="40" fillId="20" borderId="28" xfId="0" applyFont="1" applyFill="1" applyBorder="1" applyAlignment="1">
      <alignment horizontal="left" vertical="center" wrapText="1"/>
    </xf>
    <xf numFmtId="0" fontId="40" fillId="20" borderId="17" xfId="0" applyFont="1" applyFill="1" applyBorder="1" applyAlignment="1">
      <alignment horizontal="left" vertical="center" wrapText="1"/>
    </xf>
    <xf numFmtId="0" fontId="40" fillId="20" borderId="26" xfId="0" applyFont="1" applyFill="1" applyBorder="1" applyAlignment="1">
      <alignment horizontal="left" vertical="center" wrapText="1"/>
    </xf>
    <xf numFmtId="0" fontId="40" fillId="20" borderId="25" xfId="0" applyFont="1" applyFill="1" applyBorder="1" applyAlignment="1">
      <alignment horizontal="left" vertical="center" wrapText="1"/>
    </xf>
    <xf numFmtId="0" fontId="40" fillId="20" borderId="28" xfId="0" applyFont="1" applyFill="1" applyBorder="1" applyAlignment="1">
      <alignment horizontal="right" vertical="top" wrapText="1"/>
    </xf>
    <xf numFmtId="0" fontId="40" fillId="20" borderId="26" xfId="0" applyFont="1" applyFill="1" applyBorder="1" applyAlignment="1">
      <alignment horizontal="right" vertical="top" wrapText="1"/>
    </xf>
    <xf numFmtId="0" fontId="3" fillId="5" borderId="28" xfId="0" applyFont="1" applyFill="1" applyBorder="1" applyAlignment="1">
      <alignment horizontal="left" vertical="center" wrapText="1"/>
    </xf>
    <xf numFmtId="0" fontId="3" fillId="5" borderId="18" xfId="0" applyFont="1" applyFill="1" applyBorder="1" applyAlignment="1">
      <alignment horizontal="left" vertical="center" wrapText="1"/>
    </xf>
    <xf numFmtId="0" fontId="3" fillId="5" borderId="17" xfId="0" applyFont="1" applyFill="1" applyBorder="1" applyAlignment="1">
      <alignment horizontal="left" vertical="center" wrapText="1"/>
    </xf>
    <xf numFmtId="0" fontId="3" fillId="5" borderId="26"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25" xfId="0" applyFont="1" applyFill="1" applyBorder="1" applyAlignment="1">
      <alignment horizontal="left" vertical="center" wrapText="1"/>
    </xf>
    <xf numFmtId="0" fontId="40" fillId="20" borderId="18" xfId="0" applyFont="1" applyFill="1" applyBorder="1" applyAlignment="1">
      <alignment horizontal="left" vertical="top" wrapText="1"/>
    </xf>
    <xf numFmtId="0" fontId="40" fillId="20" borderId="17" xfId="0" applyFont="1" applyFill="1" applyBorder="1" applyAlignment="1">
      <alignment horizontal="left" vertical="top" wrapText="1"/>
    </xf>
    <xf numFmtId="0" fontId="40" fillId="20" borderId="29" xfId="0" applyFont="1" applyFill="1" applyBorder="1" applyAlignment="1">
      <alignment horizontal="left" vertical="top" wrapText="1"/>
    </xf>
    <xf numFmtId="0" fontId="40" fillId="20" borderId="25" xfId="0" applyFont="1" applyFill="1" applyBorder="1" applyAlignment="1">
      <alignment horizontal="left" vertical="top" wrapText="1"/>
    </xf>
  </cellXfs>
  <cellStyles count="17">
    <cellStyle name="Comma 3" xfId="7"/>
    <cellStyle name="Currency" xfId="13" builtinId="4"/>
    <cellStyle name="Currency 4" xfId="5"/>
    <cellStyle name="Currency 6" xfId="8"/>
    <cellStyle name="Hyperlink" xfId="16" builtinId="8"/>
    <cellStyle name="Hyperlink 2" xfId="4"/>
    <cellStyle name="Normal" xfId="0" builtinId="0"/>
    <cellStyle name="Normal 11" xfId="6"/>
    <cellStyle name="Normal 15 2 2" xfId="11"/>
    <cellStyle name="Normal 16" xfId="9"/>
    <cellStyle name="Normal 19" xfId="2"/>
    <cellStyle name="Normal 2" xfId="15"/>
    <cellStyle name="Normal 2 3" xfId="1"/>
    <cellStyle name="Normal 20" xfId="12"/>
    <cellStyle name="Normal 4 2" xfId="10"/>
    <cellStyle name="Normal 7 2" xfId="3"/>
    <cellStyle name="Note" xfId="14" builtinId="10"/>
  </cellStyles>
  <dxfs count="1">
    <dxf>
      <font>
        <b/>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FFFFD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fmlaLink="$V$35" lockText="1" noThreeD="1"/>
</file>

<file path=xl/ctrlProps/ctrlProp10.xml><?xml version="1.0" encoding="utf-8"?>
<formControlPr xmlns="http://schemas.microsoft.com/office/spreadsheetml/2009/9/main" objectType="CheckBox" fmlaLink="$V$51"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V$52"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V$53"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V$57"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V$58"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V$59"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V$62"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V$63"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V$64"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V$67"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V$36" lockText="1" noThreeD="1"/>
</file>

<file path=xl/ctrlProps/ctrlProp20.xml><?xml version="1.0" encoding="utf-8"?>
<formControlPr xmlns="http://schemas.microsoft.com/office/spreadsheetml/2009/9/main" objectType="CheckBox" fmlaLink="$V$68"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V$69"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V$73"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REF!"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fmlaLink="$V$74"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V$81"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V$82"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V$83"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88"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fmlaLink="$V$90"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V$37" lockText="1" noThreeD="1"/>
</file>

<file path=xl/ctrlProps/ctrlProp30.xml><?xml version="1.0" encoding="utf-8"?>
<formControlPr xmlns="http://schemas.microsoft.com/office/spreadsheetml/2009/9/main" objectType="CheckBox" fmlaLink="$V$93"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V$94"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V$95"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V$96"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V$97"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V$98"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V$99"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V$85"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V$89"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V$100"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V$103"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fmlaLink="$V$104"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V$106"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V$107"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V$110"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fmlaLink="$V$114"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V$118"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V$121"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V$122"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V$124"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V$43" lockText="1" noThreeD="1"/>
</file>

<file path=xl/ctrlProps/ctrlProp50.xml><?xml version="1.0" encoding="utf-8"?>
<formControlPr xmlns="http://schemas.microsoft.com/office/spreadsheetml/2009/9/main" objectType="CheckBox" fmlaLink="$V$127"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V$128"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V$12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V$130"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V$131" lockText="1" noThreeD="1"/>
</file>

<file path=xl/ctrlProps/ctrlProp55.xml><?xml version="1.0" encoding="utf-8"?>
<formControlPr xmlns="http://schemas.microsoft.com/office/spreadsheetml/2009/9/main" objectType="CheckBox" fmlaLink="$V$132" lockText="1" noThreeD="1"/>
</file>

<file path=xl/ctrlProps/ctrlProp56.xml><?xml version="1.0" encoding="utf-8"?>
<formControlPr xmlns="http://schemas.microsoft.com/office/spreadsheetml/2009/9/main" objectType="CheckBox" fmlaLink="$V$134" lockText="1" noThreeD="1"/>
</file>

<file path=xl/ctrlProps/ctrlProp57.xml><?xml version="1.0" encoding="utf-8"?>
<formControlPr xmlns="http://schemas.microsoft.com/office/spreadsheetml/2009/9/main" objectType="CheckBox" fmlaLink="$V$136" lockText="1" noThreeD="1"/>
</file>

<file path=xl/ctrlProps/ctrlProp58.xml><?xml version="1.0" encoding="utf-8"?>
<formControlPr xmlns="http://schemas.microsoft.com/office/spreadsheetml/2009/9/main" objectType="CheckBox" fmlaLink="$V$137" lockText="1" noThreeD="1"/>
</file>

<file path=xl/ctrlProps/ctrlProp59.xml><?xml version="1.0" encoding="utf-8"?>
<formControlPr xmlns="http://schemas.microsoft.com/office/spreadsheetml/2009/9/main" objectType="CheckBox" fmlaLink="$V$140" lockText="1" noThreeD="1"/>
</file>

<file path=xl/ctrlProps/ctrlProp6.xml><?xml version="1.0" encoding="utf-8"?>
<formControlPr xmlns="http://schemas.microsoft.com/office/spreadsheetml/2009/9/main" objectType="CheckBox" fmlaLink="$V$44" lockText="1" noThreeD="1"/>
</file>

<file path=xl/ctrlProps/ctrlProp60.xml><?xml version="1.0" encoding="utf-8"?>
<formControlPr xmlns="http://schemas.microsoft.com/office/spreadsheetml/2009/9/main" objectType="CheckBox" fmlaLink="$V$142" lockText="1" noThreeD="1"/>
</file>

<file path=xl/ctrlProps/ctrlProp61.xml><?xml version="1.0" encoding="utf-8"?>
<formControlPr xmlns="http://schemas.microsoft.com/office/spreadsheetml/2009/9/main" objectType="CheckBox" fmlaLink="$V$156" lockText="1" noThreeD="1"/>
</file>

<file path=xl/ctrlProps/ctrlProp62.xml><?xml version="1.0" encoding="utf-8"?>
<formControlPr xmlns="http://schemas.microsoft.com/office/spreadsheetml/2009/9/main" objectType="CheckBox" fmlaLink="$V$158"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V$45"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V$46"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V$50"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56</xdr:row>
      <xdr:rowOff>171449</xdr:rowOff>
    </xdr:from>
    <xdr:ext cx="5915025" cy="16359188"/>
    <xdr:sp macro="" textlink="">
      <xdr:nvSpPr>
        <xdr:cNvPr id="6" name="TextBox 5"/>
        <xdr:cNvSpPr txBox="1"/>
      </xdr:nvSpPr>
      <xdr:spPr>
        <a:xfrm>
          <a:off x="0" y="10587037"/>
          <a:ext cx="5915025" cy="16359188"/>
        </a:xfrm>
        <a:prstGeom prst="rect">
          <a:avLst/>
        </a:prstGeom>
        <a:solidFill>
          <a:sysClr val="window" lastClr="FFFFFF">
            <a:lumMod val="95000"/>
          </a:sysClr>
        </a:solidFill>
        <a:ln>
          <a:noFill/>
        </a:ln>
        <a:effectLst/>
      </xdr:spPr>
      <xdr:txBody>
        <a:bodyPr vertOverflow="clip" horzOverflow="clip" wrap="square" rtlCol="0" anchor="t">
          <a:noAutofit/>
        </a:bodyPr>
        <a:lstStyle/>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8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TDHCA WAP Air Infiltration and Duct Sealing Target Policy</a:t>
          </a:r>
          <a:endParaRPr kumimoji="0" lang="en-US" sz="18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US" sz="105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 Guidance for Air Infiltration &amp; Duct Sealing</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Subrecipients are required to make a reasonable attempt to achieve both air infiltration and duct sealing targets (if applicable).    TDHCA recognizes that at times the calculated targets can be aggressive due to construction variances and access issues and targets may not be achievable in all weatherized units.   For this reason, TDHCA has established a clear written policy for how missed targets will be addressed during the final inspection and monitoring process.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Air Infiltration Guidance</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75% of all completed units are required to MEET/EXCEED </a:t>
          </a:r>
          <a:r>
            <a:rPr kumimoji="0" lang="en-US" sz="14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or</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be within a 10% variance of air infiltration targets, i.e. 1,000 CFM target = 1,100 CFM variance.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Note -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At any time the Subrecipient fails to meet the 75% guidance as described above they will be considered out of compliance and must contact their TDHCA assigned WAP trainer for further guidance.   Failure to not meet the 75% requirement and have documented contact with your TDHCA assigned WAP trainer could result in compliance related issues.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Unit </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 order for a unit to successfully pass final inspection, individual unit(s) must:</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Meet or exceed the calculated air infiltration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 additional documentation or information required</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Must be within 10% of the calculated target.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air infiltration targets</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Did not meet air infiltration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Total completed units are within the 75% requirement.</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Ensure all major and significant air leakage areas are addressed.</a:t>
          </a:r>
        </a:p>
        <a:p>
          <a:pPr marL="1143000" marR="0" lvl="2" indent="-228600" algn="just" defTabSz="914400" eaLnBrk="1" fontAlgn="auto" latinLnBrk="0" hangingPunct="1">
            <a:lnSpc>
              <a:spcPct val="107000"/>
            </a:lnSpc>
            <a:spcBef>
              <a:spcPts val="0"/>
            </a:spcBef>
            <a:spcAft>
              <a:spcPts val="0"/>
            </a:spcAft>
            <a:buClrTx/>
            <a:buSzTx/>
            <a:buFont typeface="Wingdings" panose="05000000000000000000" pitchFamily="2" charset="2"/>
            <a:buChar char=""/>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Requires clearly documented Zonal Pressure readings.</a:t>
          </a:r>
        </a:p>
        <a:p>
          <a:pPr marL="742950" marR="0" lvl="1" indent="-285750" algn="just" defTabSz="914400" eaLnBrk="1" fontAlgn="auto" latinLnBrk="0" hangingPunct="1">
            <a:lnSpc>
              <a:spcPct val="107000"/>
            </a:lnSpc>
            <a:spcBef>
              <a:spcPts val="0"/>
            </a:spcBef>
            <a:spcAft>
              <a:spcPts val="80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air infiltration targets.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6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Duct Sealing Guidance</a:t>
          </a:r>
          <a:endParaRPr kumimoji="0" lang="en-US" sz="16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General</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75% of all completed units are required to MEET/EXCEED </a:t>
          </a:r>
          <a:r>
            <a:rPr kumimoji="0" lang="en-US" sz="14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or</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be within a 10% variance of duct sealing leakage to outside targets, i.e. 100 CFM target = 110 CFM variance.  </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Note -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At any time the Subrecipient fails to meet the 75% guidance as described above they will be considered out of compliance and must contact their TDHCA assigned WAP trainer for further guidance.   Failure to not meet the 75% requirement and have documented contact with your TDHCA assigned WAP trainer could result in compliance related issues.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Unit </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 order for a unit to successfully pass final inspection, individual unit(s) must:</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Meet or exceed the calculated duct sealing targets and have a pressure pan reading of 1 Pa or less per duct.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No additional documentation or information required.</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Must be within 10% of the calculated target and have a pressure pan reading of 1 Pa or less per duct.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duct sealing targets.</a:t>
          </a:r>
        </a:p>
        <a:p>
          <a:pPr marL="342900" marR="0" lvl="0" indent="-342900" algn="just" defTabSz="914400" eaLnBrk="1" fontAlgn="auto" latinLnBrk="0" hangingPunct="1">
            <a:lnSpc>
              <a:spcPct val="107000"/>
            </a:lnSpc>
            <a:spcBef>
              <a:spcPts val="0"/>
            </a:spcBef>
            <a:spcAft>
              <a:spcPts val="0"/>
            </a:spcAft>
            <a:buClrTx/>
            <a:buSzTx/>
            <a:buFont typeface="+mj-lt"/>
            <a:buAutoNum type="arabicPeriod"/>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Did not meet duct sealing targets.  </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Total completed units are within the 75% requirement.</a:t>
          </a:r>
        </a:p>
        <a:p>
          <a:pPr marL="742950" marR="0" lvl="1" indent="-285750" algn="just"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Ensure all major and significant duct leakage areas are addressed.</a:t>
          </a:r>
        </a:p>
        <a:p>
          <a:pPr marL="1143000" marR="0" lvl="2" indent="-228600" algn="just" defTabSz="914400" eaLnBrk="1" fontAlgn="auto" latinLnBrk="0" hangingPunct="1">
            <a:lnSpc>
              <a:spcPct val="107000"/>
            </a:lnSpc>
            <a:spcBef>
              <a:spcPts val="0"/>
            </a:spcBef>
            <a:spcAft>
              <a:spcPts val="0"/>
            </a:spcAft>
            <a:buClrTx/>
            <a:buSzTx/>
            <a:buFont typeface="Wingdings" panose="05000000000000000000" pitchFamily="2" charset="2"/>
            <a:buChar char=""/>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Requires clearly documented Pressure Pan Readings for each duct.</a:t>
          </a:r>
        </a:p>
        <a:p>
          <a:pPr marL="742950" marR="0" lvl="1" indent="-285750" algn="just" defTabSz="914400" eaLnBrk="1" fontAlgn="auto" latinLnBrk="0" hangingPunct="1">
            <a:lnSpc>
              <a:spcPct val="107000"/>
            </a:lnSpc>
            <a:spcBef>
              <a:spcPts val="0"/>
            </a:spcBef>
            <a:spcAft>
              <a:spcPts val="800"/>
            </a:spcAft>
            <a:buClrTx/>
            <a:buSzTx/>
            <a:buFont typeface="Courier New" panose="02070309020205020404" pitchFamily="49" charset="0"/>
            <a:buChar char="o"/>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Client file contain reasonable documentation verifying efforts to meet duct sealing targets.</a:t>
          </a:r>
        </a:p>
        <a:p>
          <a:pPr marL="0" marR="0" lvl="0" indent="0" algn="just"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68580</xdr:colOff>
          <xdr:row>3</xdr:row>
          <xdr:rowOff>327660</xdr:rowOff>
        </xdr:from>
        <xdr:to>
          <xdr:col>10</xdr:col>
          <xdr:colOff>769620</xdr:colOff>
          <xdr:row>5</xdr:row>
          <xdr:rowOff>60960</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3</xdr:row>
          <xdr:rowOff>335280</xdr:rowOff>
        </xdr:from>
        <xdr:to>
          <xdr:col>12</xdr:col>
          <xdr:colOff>754380</xdr:colOff>
          <xdr:row>5</xdr:row>
          <xdr:rowOff>60960</xdr:rowOff>
        </xdr:to>
        <xdr:sp macro="" textlink="">
          <xdr:nvSpPr>
            <xdr:cNvPr id="49154" name="Check Box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xdr:row>
          <xdr:rowOff>190500</xdr:rowOff>
        </xdr:from>
        <xdr:to>
          <xdr:col>10</xdr:col>
          <xdr:colOff>769620</xdr:colOff>
          <xdr:row>6</xdr:row>
          <xdr:rowOff>45720</xdr:rowOff>
        </xdr:to>
        <xdr:sp macro="" textlink="">
          <xdr:nvSpPr>
            <xdr:cNvPr id="49155" name="Check Box 3" hidden="1">
              <a:extLst>
                <a:ext uri="{63B3BB69-23CF-44E3-9099-C40C66FF867C}">
                  <a14:compatExt spid="_x0000_s4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4</xdr:row>
          <xdr:rowOff>213360</xdr:rowOff>
        </xdr:from>
        <xdr:to>
          <xdr:col>12</xdr:col>
          <xdr:colOff>754380</xdr:colOff>
          <xdr:row>6</xdr:row>
          <xdr:rowOff>60960</xdr:rowOff>
        </xdr:to>
        <xdr:sp macro="" textlink="">
          <xdr:nvSpPr>
            <xdr:cNvPr id="49156" name="Check Box 4" hidden="1">
              <a:extLst>
                <a:ext uri="{63B3BB69-23CF-44E3-9099-C40C66FF867C}">
                  <a14:compatExt spid="_x0000_s4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5</xdr:row>
          <xdr:rowOff>182880</xdr:rowOff>
        </xdr:from>
        <xdr:to>
          <xdr:col>10</xdr:col>
          <xdr:colOff>762000</xdr:colOff>
          <xdr:row>7</xdr:row>
          <xdr:rowOff>60960</xdr:rowOff>
        </xdr:to>
        <xdr:sp macro="" textlink="">
          <xdr:nvSpPr>
            <xdr:cNvPr id="49157" name="Check Box 5" hidden="1">
              <a:extLst>
                <a:ext uri="{63B3BB69-23CF-44E3-9099-C40C66FF867C}">
                  <a14:compatExt spid="_x0000_s4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5</xdr:row>
          <xdr:rowOff>213360</xdr:rowOff>
        </xdr:from>
        <xdr:to>
          <xdr:col>12</xdr:col>
          <xdr:colOff>754380</xdr:colOff>
          <xdr:row>7</xdr:row>
          <xdr:rowOff>45720</xdr:rowOff>
        </xdr:to>
        <xdr:sp macro="" textlink="">
          <xdr:nvSpPr>
            <xdr:cNvPr id="49158" name="Check Box 6" hidden="1">
              <a:extLst>
                <a:ext uri="{63B3BB69-23CF-44E3-9099-C40C66FF867C}">
                  <a14:compatExt spid="_x0000_s4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35</xdr:row>
          <xdr:rowOff>175260</xdr:rowOff>
        </xdr:from>
        <xdr:to>
          <xdr:col>0</xdr:col>
          <xdr:colOff>541020</xdr:colOff>
          <xdr:row>37</xdr:row>
          <xdr:rowOff>83820</xdr:rowOff>
        </xdr:to>
        <xdr:sp macro="" textlink="">
          <xdr:nvSpPr>
            <xdr:cNvPr id="49159" name="Check Box 7" hidden="1">
              <a:extLst>
                <a:ext uri="{63B3BB69-23CF-44E3-9099-C40C66FF867C}">
                  <a14:compatExt spid="_x0000_s4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35</xdr:row>
          <xdr:rowOff>160020</xdr:rowOff>
        </xdr:from>
        <xdr:to>
          <xdr:col>2</xdr:col>
          <xdr:colOff>449580</xdr:colOff>
          <xdr:row>37</xdr:row>
          <xdr:rowOff>60960</xdr:rowOff>
        </xdr:to>
        <xdr:sp macro="" textlink="">
          <xdr:nvSpPr>
            <xdr:cNvPr id="49160" name="Check Box 8" hidden="1">
              <a:extLst>
                <a:ext uri="{63B3BB69-23CF-44E3-9099-C40C66FF867C}">
                  <a14:compatExt spid="_x0000_s4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35</xdr:row>
          <xdr:rowOff>160020</xdr:rowOff>
        </xdr:from>
        <xdr:to>
          <xdr:col>2</xdr:col>
          <xdr:colOff>0</xdr:colOff>
          <xdr:row>37</xdr:row>
          <xdr:rowOff>83820</xdr:rowOff>
        </xdr:to>
        <xdr:sp macro="" textlink="">
          <xdr:nvSpPr>
            <xdr:cNvPr id="49161" name="Check Box 9" hidden="1">
              <a:extLst>
                <a:ext uri="{63B3BB69-23CF-44E3-9099-C40C66FF867C}">
                  <a14:compatExt spid="_x0000_s4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37</xdr:row>
          <xdr:rowOff>190500</xdr:rowOff>
        </xdr:from>
        <xdr:to>
          <xdr:col>0</xdr:col>
          <xdr:colOff>525780</xdr:colOff>
          <xdr:row>39</xdr:row>
          <xdr:rowOff>30480</xdr:rowOff>
        </xdr:to>
        <xdr:sp macro="" textlink="">
          <xdr:nvSpPr>
            <xdr:cNvPr id="49162" name="Check Box 10" hidden="1">
              <a:extLst>
                <a:ext uri="{63B3BB69-23CF-44E3-9099-C40C66FF867C}">
                  <a14:compatExt spid="_x0000_s4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37</xdr:row>
          <xdr:rowOff>190500</xdr:rowOff>
        </xdr:from>
        <xdr:to>
          <xdr:col>2</xdr:col>
          <xdr:colOff>655320</xdr:colOff>
          <xdr:row>39</xdr:row>
          <xdr:rowOff>30480</xdr:rowOff>
        </xdr:to>
        <xdr:sp macro="" textlink="">
          <xdr:nvSpPr>
            <xdr:cNvPr id="49163" name="Check Box 11" hidden="1">
              <a:extLst>
                <a:ext uri="{63B3BB69-23CF-44E3-9099-C40C66FF867C}">
                  <a14:compatExt spid="_x0000_s4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37</xdr:row>
          <xdr:rowOff>198120</xdr:rowOff>
        </xdr:from>
        <xdr:to>
          <xdr:col>2</xdr:col>
          <xdr:colOff>0</xdr:colOff>
          <xdr:row>39</xdr:row>
          <xdr:rowOff>38100</xdr:rowOff>
        </xdr:to>
        <xdr:sp macro="" textlink="">
          <xdr:nvSpPr>
            <xdr:cNvPr id="49164" name="Check Box 12" hidden="1">
              <a:extLst>
                <a:ext uri="{63B3BB69-23CF-44E3-9099-C40C66FF867C}">
                  <a14:compatExt spid="_x0000_s4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xdr:row>
          <xdr:rowOff>175260</xdr:rowOff>
        </xdr:from>
        <xdr:to>
          <xdr:col>10</xdr:col>
          <xdr:colOff>800100</xdr:colOff>
          <xdr:row>8</xdr:row>
          <xdr:rowOff>121920</xdr:rowOff>
        </xdr:to>
        <xdr:sp macro="" textlink="">
          <xdr:nvSpPr>
            <xdr:cNvPr id="49165" name="Check Box 13" hidden="1">
              <a:extLst>
                <a:ext uri="{63B3BB69-23CF-44E3-9099-C40C66FF867C}">
                  <a14:compatExt spid="_x0000_s4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6</xdr:row>
          <xdr:rowOff>144780</xdr:rowOff>
        </xdr:from>
        <xdr:to>
          <xdr:col>13</xdr:col>
          <xdr:colOff>7620</xdr:colOff>
          <xdr:row>8</xdr:row>
          <xdr:rowOff>160020</xdr:rowOff>
        </xdr:to>
        <xdr:sp macro="" textlink="">
          <xdr:nvSpPr>
            <xdr:cNvPr id="49166" name="Check Box 14" hidden="1">
              <a:extLst>
                <a:ext uri="{63B3BB69-23CF-44E3-9099-C40C66FF867C}">
                  <a14:compatExt spid="_x0000_s4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14</xdr:row>
          <xdr:rowOff>152400</xdr:rowOff>
        </xdr:from>
        <xdr:to>
          <xdr:col>0</xdr:col>
          <xdr:colOff>533400</xdr:colOff>
          <xdr:row>16</xdr:row>
          <xdr:rowOff>7620</xdr:rowOff>
        </xdr:to>
        <xdr:sp macro="" textlink="">
          <xdr:nvSpPr>
            <xdr:cNvPr id="49167" name="Check Box 15" hidden="1">
              <a:extLst>
                <a:ext uri="{63B3BB69-23CF-44E3-9099-C40C66FF867C}">
                  <a14:compatExt spid="_x0000_s4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14</xdr:row>
          <xdr:rowOff>175260</xdr:rowOff>
        </xdr:from>
        <xdr:to>
          <xdr:col>3</xdr:col>
          <xdr:colOff>106680</xdr:colOff>
          <xdr:row>16</xdr:row>
          <xdr:rowOff>7620</xdr:rowOff>
        </xdr:to>
        <xdr:sp macro="" textlink="">
          <xdr:nvSpPr>
            <xdr:cNvPr id="49168" name="Check Box 16" hidden="1">
              <a:extLst>
                <a:ext uri="{63B3BB69-23CF-44E3-9099-C40C66FF867C}">
                  <a14:compatExt spid="_x0000_s4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14</xdr:row>
          <xdr:rowOff>160020</xdr:rowOff>
        </xdr:from>
        <xdr:to>
          <xdr:col>2</xdr:col>
          <xdr:colOff>22860</xdr:colOff>
          <xdr:row>16</xdr:row>
          <xdr:rowOff>0</xdr:rowOff>
        </xdr:to>
        <xdr:sp macro="" textlink="">
          <xdr:nvSpPr>
            <xdr:cNvPr id="49169" name="Check Box 17" hidden="1">
              <a:extLst>
                <a:ext uri="{63B3BB69-23CF-44E3-9099-C40C66FF867C}">
                  <a14:compatExt spid="_x0000_s4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19</xdr:row>
          <xdr:rowOff>198120</xdr:rowOff>
        </xdr:from>
        <xdr:to>
          <xdr:col>0</xdr:col>
          <xdr:colOff>518160</xdr:colOff>
          <xdr:row>21</xdr:row>
          <xdr:rowOff>30480</xdr:rowOff>
        </xdr:to>
        <xdr:sp macro="" textlink="">
          <xdr:nvSpPr>
            <xdr:cNvPr id="49170" name="Check Box 18" hidden="1">
              <a:extLst>
                <a:ext uri="{63B3BB69-23CF-44E3-9099-C40C66FF867C}">
                  <a14:compatExt spid="_x0000_s4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20</xdr:row>
          <xdr:rowOff>0</xdr:rowOff>
        </xdr:from>
        <xdr:to>
          <xdr:col>3</xdr:col>
          <xdr:colOff>68580</xdr:colOff>
          <xdr:row>20</xdr:row>
          <xdr:rowOff>228600</xdr:rowOff>
        </xdr:to>
        <xdr:sp macro="" textlink="">
          <xdr:nvSpPr>
            <xdr:cNvPr id="49171" name="Check Box 19" hidden="1">
              <a:extLst>
                <a:ext uri="{63B3BB69-23CF-44E3-9099-C40C66FF867C}">
                  <a14:compatExt spid="_x0000_s4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19</xdr:row>
          <xdr:rowOff>190500</xdr:rowOff>
        </xdr:from>
        <xdr:to>
          <xdr:col>1</xdr:col>
          <xdr:colOff>556260</xdr:colOff>
          <xdr:row>21</xdr:row>
          <xdr:rowOff>22860</xdr:rowOff>
        </xdr:to>
        <xdr:sp macro="" textlink="">
          <xdr:nvSpPr>
            <xdr:cNvPr id="49172" name="Check Box 20" hidden="1">
              <a:extLst>
                <a:ext uri="{63B3BB69-23CF-44E3-9099-C40C66FF867C}">
                  <a14:compatExt spid="_x0000_s4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24</xdr:row>
          <xdr:rowOff>152400</xdr:rowOff>
        </xdr:from>
        <xdr:to>
          <xdr:col>0</xdr:col>
          <xdr:colOff>579120</xdr:colOff>
          <xdr:row>26</xdr:row>
          <xdr:rowOff>38100</xdr:rowOff>
        </xdr:to>
        <xdr:sp macro="" textlink="">
          <xdr:nvSpPr>
            <xdr:cNvPr id="49173" name="Check Box 21" hidden="1">
              <a:extLst>
                <a:ext uri="{63B3BB69-23CF-44E3-9099-C40C66FF867C}">
                  <a14:compatExt spid="_x0000_s4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24</xdr:row>
          <xdr:rowOff>182880</xdr:rowOff>
        </xdr:from>
        <xdr:to>
          <xdr:col>2</xdr:col>
          <xdr:colOff>579120</xdr:colOff>
          <xdr:row>26</xdr:row>
          <xdr:rowOff>30480</xdr:rowOff>
        </xdr:to>
        <xdr:sp macro="" textlink="">
          <xdr:nvSpPr>
            <xdr:cNvPr id="49174" name="Check Box 22" hidden="1">
              <a:extLst>
                <a:ext uri="{63B3BB69-23CF-44E3-9099-C40C66FF867C}">
                  <a14:compatExt spid="_x0000_s4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24</xdr:row>
          <xdr:rowOff>160020</xdr:rowOff>
        </xdr:from>
        <xdr:to>
          <xdr:col>2</xdr:col>
          <xdr:colOff>7620</xdr:colOff>
          <xdr:row>26</xdr:row>
          <xdr:rowOff>7620</xdr:rowOff>
        </xdr:to>
        <xdr:sp macro="" textlink="">
          <xdr:nvSpPr>
            <xdr:cNvPr id="49175" name="Check Box 23" hidden="1">
              <a:extLst>
                <a:ext uri="{63B3BB69-23CF-44E3-9099-C40C66FF867C}">
                  <a14:compatExt spid="_x0000_s4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28</xdr:row>
          <xdr:rowOff>22860</xdr:rowOff>
        </xdr:from>
        <xdr:to>
          <xdr:col>0</xdr:col>
          <xdr:colOff>487680</xdr:colOff>
          <xdr:row>29</xdr:row>
          <xdr:rowOff>114300</xdr:rowOff>
        </xdr:to>
        <xdr:sp macro="" textlink="">
          <xdr:nvSpPr>
            <xdr:cNvPr id="49176" name="Check Box 24" hidden="1">
              <a:extLst>
                <a:ext uri="{63B3BB69-23CF-44E3-9099-C40C66FF867C}">
                  <a14:compatExt spid="_x0000_s4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28</xdr:row>
          <xdr:rowOff>60960</xdr:rowOff>
        </xdr:from>
        <xdr:to>
          <xdr:col>2</xdr:col>
          <xdr:colOff>632460</xdr:colOff>
          <xdr:row>29</xdr:row>
          <xdr:rowOff>99060</xdr:rowOff>
        </xdr:to>
        <xdr:sp macro="" textlink="">
          <xdr:nvSpPr>
            <xdr:cNvPr id="49177" name="Check Box 25" hidden="1">
              <a:extLst>
                <a:ext uri="{63B3BB69-23CF-44E3-9099-C40C66FF867C}">
                  <a14:compatExt spid="_x0000_s4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28</xdr:row>
          <xdr:rowOff>76200</xdr:rowOff>
        </xdr:from>
        <xdr:to>
          <xdr:col>1</xdr:col>
          <xdr:colOff>426720</xdr:colOff>
          <xdr:row>29</xdr:row>
          <xdr:rowOff>106680</xdr:rowOff>
        </xdr:to>
        <xdr:sp macro="" textlink="">
          <xdr:nvSpPr>
            <xdr:cNvPr id="49178" name="Check Box 26" hidden="1">
              <a:extLst>
                <a:ext uri="{63B3BB69-23CF-44E3-9099-C40C66FF867C}">
                  <a14:compatExt spid="_x0000_s4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33</xdr:row>
          <xdr:rowOff>137160</xdr:rowOff>
        </xdr:from>
        <xdr:to>
          <xdr:col>1</xdr:col>
          <xdr:colOff>60960</xdr:colOff>
          <xdr:row>35</xdr:row>
          <xdr:rowOff>68580</xdr:rowOff>
        </xdr:to>
        <xdr:sp macro="" textlink="">
          <xdr:nvSpPr>
            <xdr:cNvPr id="49179" name="Check Box 27" hidden="1">
              <a:extLst>
                <a:ext uri="{63B3BB69-23CF-44E3-9099-C40C66FF867C}">
                  <a14:compatExt spid="_x0000_s4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33</xdr:row>
          <xdr:rowOff>144780</xdr:rowOff>
        </xdr:from>
        <xdr:to>
          <xdr:col>2</xdr:col>
          <xdr:colOff>655320</xdr:colOff>
          <xdr:row>35</xdr:row>
          <xdr:rowOff>60960</xdr:rowOff>
        </xdr:to>
        <xdr:sp macro="" textlink="">
          <xdr:nvSpPr>
            <xdr:cNvPr id="49180" name="Check Box 28" hidden="1">
              <a:extLst>
                <a:ext uri="{63B3BB69-23CF-44E3-9099-C40C66FF867C}">
                  <a14:compatExt spid="_x0000_s4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33</xdr:row>
          <xdr:rowOff>144780</xdr:rowOff>
        </xdr:from>
        <xdr:to>
          <xdr:col>2</xdr:col>
          <xdr:colOff>45720</xdr:colOff>
          <xdr:row>35</xdr:row>
          <xdr:rowOff>68580</xdr:rowOff>
        </xdr:to>
        <xdr:sp macro="" textlink="">
          <xdr:nvSpPr>
            <xdr:cNvPr id="49181" name="Check Box 29" hidden="1">
              <a:extLst>
                <a:ext uri="{63B3BB69-23CF-44E3-9099-C40C66FF867C}">
                  <a14:compatExt spid="_x0000_s4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42</xdr:row>
          <xdr:rowOff>152400</xdr:rowOff>
        </xdr:from>
        <xdr:to>
          <xdr:col>0</xdr:col>
          <xdr:colOff>480060</xdr:colOff>
          <xdr:row>44</xdr:row>
          <xdr:rowOff>30480</xdr:rowOff>
        </xdr:to>
        <xdr:sp macro="" textlink="">
          <xdr:nvSpPr>
            <xdr:cNvPr id="49182" name="Check Box 30" hidden="1">
              <a:extLst>
                <a:ext uri="{63B3BB69-23CF-44E3-9099-C40C66FF867C}">
                  <a14:compatExt spid="_x0000_s4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42</xdr:row>
          <xdr:rowOff>182880</xdr:rowOff>
        </xdr:from>
        <xdr:to>
          <xdr:col>2</xdr:col>
          <xdr:colOff>403860</xdr:colOff>
          <xdr:row>44</xdr:row>
          <xdr:rowOff>38100</xdr:rowOff>
        </xdr:to>
        <xdr:sp macro="" textlink="">
          <xdr:nvSpPr>
            <xdr:cNvPr id="49183" name="Check Box 31" hidden="1">
              <a:extLst>
                <a:ext uri="{63B3BB69-23CF-44E3-9099-C40C66FF867C}">
                  <a14:compatExt spid="_x0000_s4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42</xdr:row>
          <xdr:rowOff>160020</xdr:rowOff>
        </xdr:from>
        <xdr:to>
          <xdr:col>1</xdr:col>
          <xdr:colOff>411480</xdr:colOff>
          <xdr:row>44</xdr:row>
          <xdr:rowOff>22860</xdr:rowOff>
        </xdr:to>
        <xdr:sp macro="" textlink="">
          <xdr:nvSpPr>
            <xdr:cNvPr id="49184" name="Check Box 32" hidden="1">
              <a:extLst>
                <a:ext uri="{63B3BB69-23CF-44E3-9099-C40C66FF867C}">
                  <a14:compatExt spid="_x0000_s4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47</xdr:row>
          <xdr:rowOff>213360</xdr:rowOff>
        </xdr:from>
        <xdr:to>
          <xdr:col>0</xdr:col>
          <xdr:colOff>525780</xdr:colOff>
          <xdr:row>49</xdr:row>
          <xdr:rowOff>38100</xdr:rowOff>
        </xdr:to>
        <xdr:sp macro="" textlink="">
          <xdr:nvSpPr>
            <xdr:cNvPr id="49185" name="Check Box 33" hidden="1">
              <a:extLst>
                <a:ext uri="{63B3BB69-23CF-44E3-9099-C40C66FF867C}">
                  <a14:compatExt spid="_x0000_s4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47</xdr:row>
          <xdr:rowOff>213360</xdr:rowOff>
        </xdr:from>
        <xdr:to>
          <xdr:col>2</xdr:col>
          <xdr:colOff>655320</xdr:colOff>
          <xdr:row>49</xdr:row>
          <xdr:rowOff>38100</xdr:rowOff>
        </xdr:to>
        <xdr:sp macro="" textlink="">
          <xdr:nvSpPr>
            <xdr:cNvPr id="49186" name="Check Box 34" hidden="1">
              <a:extLst>
                <a:ext uri="{63B3BB69-23CF-44E3-9099-C40C66FF867C}">
                  <a14:compatExt spid="_x0000_s4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47</xdr:row>
          <xdr:rowOff>220980</xdr:rowOff>
        </xdr:from>
        <xdr:to>
          <xdr:col>1</xdr:col>
          <xdr:colOff>601980</xdr:colOff>
          <xdr:row>49</xdr:row>
          <xdr:rowOff>45720</xdr:rowOff>
        </xdr:to>
        <xdr:sp macro="" textlink="">
          <xdr:nvSpPr>
            <xdr:cNvPr id="49187" name="Check Box 35" hidden="1">
              <a:extLst>
                <a:ext uri="{63B3BB69-23CF-44E3-9099-C40C66FF867C}">
                  <a14:compatExt spid="_x0000_s4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52</xdr:row>
          <xdr:rowOff>152400</xdr:rowOff>
        </xdr:from>
        <xdr:to>
          <xdr:col>0</xdr:col>
          <xdr:colOff>480060</xdr:colOff>
          <xdr:row>54</xdr:row>
          <xdr:rowOff>30480</xdr:rowOff>
        </xdr:to>
        <xdr:sp macro="" textlink="">
          <xdr:nvSpPr>
            <xdr:cNvPr id="49188" name="Check Box 36" hidden="1">
              <a:extLst>
                <a:ext uri="{63B3BB69-23CF-44E3-9099-C40C66FF867C}">
                  <a14:compatExt spid="_x0000_s4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52</xdr:row>
          <xdr:rowOff>182880</xdr:rowOff>
        </xdr:from>
        <xdr:to>
          <xdr:col>2</xdr:col>
          <xdr:colOff>403860</xdr:colOff>
          <xdr:row>54</xdr:row>
          <xdr:rowOff>38100</xdr:rowOff>
        </xdr:to>
        <xdr:sp macro="" textlink="">
          <xdr:nvSpPr>
            <xdr:cNvPr id="49189" name="Check Box 37" hidden="1">
              <a:extLst>
                <a:ext uri="{63B3BB69-23CF-44E3-9099-C40C66FF867C}">
                  <a14:compatExt spid="_x0000_s4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52</xdr:row>
          <xdr:rowOff>160020</xdr:rowOff>
        </xdr:from>
        <xdr:to>
          <xdr:col>1</xdr:col>
          <xdr:colOff>411480</xdr:colOff>
          <xdr:row>54</xdr:row>
          <xdr:rowOff>22860</xdr:rowOff>
        </xdr:to>
        <xdr:sp macro="" textlink="">
          <xdr:nvSpPr>
            <xdr:cNvPr id="49190" name="Check Box 38" hidden="1">
              <a:extLst>
                <a:ext uri="{63B3BB69-23CF-44E3-9099-C40C66FF867C}">
                  <a14:compatExt spid="_x0000_s4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61</xdr:row>
          <xdr:rowOff>160020</xdr:rowOff>
        </xdr:from>
        <xdr:to>
          <xdr:col>1</xdr:col>
          <xdr:colOff>114300</xdr:colOff>
          <xdr:row>63</xdr:row>
          <xdr:rowOff>45720</xdr:rowOff>
        </xdr:to>
        <xdr:sp macro="" textlink="">
          <xdr:nvSpPr>
            <xdr:cNvPr id="49191" name="Check Box 39" hidden="1">
              <a:extLst>
                <a:ext uri="{63B3BB69-23CF-44E3-9099-C40C66FF867C}">
                  <a14:compatExt spid="_x0000_s4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61</xdr:row>
          <xdr:rowOff>160020</xdr:rowOff>
        </xdr:from>
        <xdr:to>
          <xdr:col>2</xdr:col>
          <xdr:colOff>647700</xdr:colOff>
          <xdr:row>63</xdr:row>
          <xdr:rowOff>45720</xdr:rowOff>
        </xdr:to>
        <xdr:sp macro="" textlink="">
          <xdr:nvSpPr>
            <xdr:cNvPr id="49192" name="Check Box 40" hidden="1">
              <a:extLst>
                <a:ext uri="{63B3BB69-23CF-44E3-9099-C40C66FF867C}">
                  <a14:compatExt spid="_x0000_s4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61</xdr:row>
          <xdr:rowOff>160020</xdr:rowOff>
        </xdr:from>
        <xdr:to>
          <xdr:col>1</xdr:col>
          <xdr:colOff>594360</xdr:colOff>
          <xdr:row>63</xdr:row>
          <xdr:rowOff>45720</xdr:rowOff>
        </xdr:to>
        <xdr:sp macro="" textlink="">
          <xdr:nvSpPr>
            <xdr:cNvPr id="49193" name="Check Box 41" hidden="1">
              <a:extLst>
                <a:ext uri="{63B3BB69-23CF-44E3-9099-C40C66FF867C}">
                  <a14:compatExt spid="_x0000_s4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63</xdr:row>
          <xdr:rowOff>160020</xdr:rowOff>
        </xdr:from>
        <xdr:to>
          <xdr:col>1</xdr:col>
          <xdr:colOff>68580</xdr:colOff>
          <xdr:row>65</xdr:row>
          <xdr:rowOff>45720</xdr:rowOff>
        </xdr:to>
        <xdr:sp macro="" textlink="">
          <xdr:nvSpPr>
            <xdr:cNvPr id="49194" name="Check Box 42" hidden="1">
              <a:extLst>
                <a:ext uri="{63B3BB69-23CF-44E3-9099-C40C66FF867C}">
                  <a14:compatExt spid="_x0000_s4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63</xdr:row>
          <xdr:rowOff>175260</xdr:rowOff>
        </xdr:from>
        <xdr:to>
          <xdr:col>2</xdr:col>
          <xdr:colOff>647700</xdr:colOff>
          <xdr:row>65</xdr:row>
          <xdr:rowOff>60960</xdr:rowOff>
        </xdr:to>
        <xdr:sp macro="" textlink="">
          <xdr:nvSpPr>
            <xdr:cNvPr id="49195" name="Check Box 43" hidden="1">
              <a:extLst>
                <a:ext uri="{63B3BB69-23CF-44E3-9099-C40C66FF867C}">
                  <a14:compatExt spid="_x0000_s4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63</xdr:row>
          <xdr:rowOff>175260</xdr:rowOff>
        </xdr:from>
        <xdr:to>
          <xdr:col>1</xdr:col>
          <xdr:colOff>594360</xdr:colOff>
          <xdr:row>65</xdr:row>
          <xdr:rowOff>60960</xdr:rowOff>
        </xdr:to>
        <xdr:sp macro="" textlink="">
          <xdr:nvSpPr>
            <xdr:cNvPr id="49196" name="Check Box 44" hidden="1">
              <a:extLst>
                <a:ext uri="{63B3BB69-23CF-44E3-9099-C40C66FF867C}">
                  <a14:compatExt spid="_x0000_s4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65</xdr:row>
          <xdr:rowOff>175260</xdr:rowOff>
        </xdr:from>
        <xdr:to>
          <xdr:col>0</xdr:col>
          <xdr:colOff>518160</xdr:colOff>
          <xdr:row>67</xdr:row>
          <xdr:rowOff>45720</xdr:rowOff>
        </xdr:to>
        <xdr:sp macro="" textlink="">
          <xdr:nvSpPr>
            <xdr:cNvPr id="49197" name="Check Box 45" hidden="1">
              <a:extLst>
                <a:ext uri="{63B3BB69-23CF-44E3-9099-C40C66FF867C}">
                  <a14:compatExt spid="_x0000_s4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65</xdr:row>
          <xdr:rowOff>175260</xdr:rowOff>
        </xdr:from>
        <xdr:to>
          <xdr:col>2</xdr:col>
          <xdr:colOff>647700</xdr:colOff>
          <xdr:row>67</xdr:row>
          <xdr:rowOff>60960</xdr:rowOff>
        </xdr:to>
        <xdr:sp macro="" textlink="">
          <xdr:nvSpPr>
            <xdr:cNvPr id="49198" name="Check Box 46" hidden="1">
              <a:extLst>
                <a:ext uri="{63B3BB69-23CF-44E3-9099-C40C66FF867C}">
                  <a14:compatExt spid="_x0000_s4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65</xdr:row>
          <xdr:rowOff>160020</xdr:rowOff>
        </xdr:from>
        <xdr:to>
          <xdr:col>1</xdr:col>
          <xdr:colOff>594360</xdr:colOff>
          <xdr:row>67</xdr:row>
          <xdr:rowOff>45720</xdr:rowOff>
        </xdr:to>
        <xdr:sp macro="" textlink="">
          <xdr:nvSpPr>
            <xdr:cNvPr id="49199" name="Check Box 47" hidden="1">
              <a:extLst>
                <a:ext uri="{63B3BB69-23CF-44E3-9099-C40C66FF867C}">
                  <a14:compatExt spid="_x0000_s4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251460</xdr:rowOff>
        </xdr:from>
        <xdr:to>
          <xdr:col>0</xdr:col>
          <xdr:colOff>525780</xdr:colOff>
          <xdr:row>69</xdr:row>
          <xdr:rowOff>38100</xdr:rowOff>
        </xdr:to>
        <xdr:sp macro="" textlink="">
          <xdr:nvSpPr>
            <xdr:cNvPr id="49200" name="Check Box 48" hidden="1">
              <a:extLst>
                <a:ext uri="{63B3BB69-23CF-44E3-9099-C40C66FF867C}">
                  <a14:compatExt spid="_x0000_s4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67</xdr:row>
          <xdr:rowOff>266700</xdr:rowOff>
        </xdr:from>
        <xdr:to>
          <xdr:col>2</xdr:col>
          <xdr:colOff>647700</xdr:colOff>
          <xdr:row>69</xdr:row>
          <xdr:rowOff>45720</xdr:rowOff>
        </xdr:to>
        <xdr:sp macro="" textlink="">
          <xdr:nvSpPr>
            <xdr:cNvPr id="49201" name="Check Box 49" hidden="1">
              <a:extLst>
                <a:ext uri="{63B3BB69-23CF-44E3-9099-C40C66FF867C}">
                  <a14:compatExt spid="_x0000_s4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67</xdr:row>
          <xdr:rowOff>274320</xdr:rowOff>
        </xdr:from>
        <xdr:to>
          <xdr:col>1</xdr:col>
          <xdr:colOff>601980</xdr:colOff>
          <xdr:row>69</xdr:row>
          <xdr:rowOff>60960</xdr:rowOff>
        </xdr:to>
        <xdr:sp macro="" textlink="">
          <xdr:nvSpPr>
            <xdr:cNvPr id="49202" name="Check Box 50" hidden="1">
              <a:extLst>
                <a:ext uri="{63B3BB69-23CF-44E3-9099-C40C66FF867C}">
                  <a14:compatExt spid="_x0000_s4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74</xdr:row>
          <xdr:rowOff>152400</xdr:rowOff>
        </xdr:from>
        <xdr:to>
          <xdr:col>0</xdr:col>
          <xdr:colOff>480060</xdr:colOff>
          <xdr:row>76</xdr:row>
          <xdr:rowOff>30480</xdr:rowOff>
        </xdr:to>
        <xdr:sp macro="" textlink="">
          <xdr:nvSpPr>
            <xdr:cNvPr id="49203" name="Check Box 51" hidden="1">
              <a:extLst>
                <a:ext uri="{63B3BB69-23CF-44E3-9099-C40C66FF867C}">
                  <a14:compatExt spid="_x0000_s4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74</xdr:row>
          <xdr:rowOff>182880</xdr:rowOff>
        </xdr:from>
        <xdr:to>
          <xdr:col>2</xdr:col>
          <xdr:colOff>403860</xdr:colOff>
          <xdr:row>76</xdr:row>
          <xdr:rowOff>38100</xdr:rowOff>
        </xdr:to>
        <xdr:sp macro="" textlink="">
          <xdr:nvSpPr>
            <xdr:cNvPr id="49204" name="Check Box 52" hidden="1">
              <a:extLst>
                <a:ext uri="{63B3BB69-23CF-44E3-9099-C40C66FF867C}">
                  <a14:compatExt spid="_x0000_s4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74</xdr:row>
          <xdr:rowOff>160020</xdr:rowOff>
        </xdr:from>
        <xdr:to>
          <xdr:col>1</xdr:col>
          <xdr:colOff>411480</xdr:colOff>
          <xdr:row>76</xdr:row>
          <xdr:rowOff>22860</xdr:rowOff>
        </xdr:to>
        <xdr:sp macro="" textlink="">
          <xdr:nvSpPr>
            <xdr:cNvPr id="49205" name="Check Box 53" hidden="1">
              <a:extLst>
                <a:ext uri="{63B3BB69-23CF-44E3-9099-C40C66FF867C}">
                  <a14:compatExt spid="_x0000_s4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76</xdr:row>
          <xdr:rowOff>152400</xdr:rowOff>
        </xdr:from>
        <xdr:to>
          <xdr:col>0</xdr:col>
          <xdr:colOff>480060</xdr:colOff>
          <xdr:row>78</xdr:row>
          <xdr:rowOff>30480</xdr:rowOff>
        </xdr:to>
        <xdr:sp macro="" textlink="">
          <xdr:nvSpPr>
            <xdr:cNvPr id="49206" name="Check Box 54" hidden="1">
              <a:extLst>
                <a:ext uri="{63B3BB69-23CF-44E3-9099-C40C66FF867C}">
                  <a14:compatExt spid="_x0000_s4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76</xdr:row>
          <xdr:rowOff>182880</xdr:rowOff>
        </xdr:from>
        <xdr:to>
          <xdr:col>2</xdr:col>
          <xdr:colOff>403860</xdr:colOff>
          <xdr:row>78</xdr:row>
          <xdr:rowOff>38100</xdr:rowOff>
        </xdr:to>
        <xdr:sp macro="" textlink="">
          <xdr:nvSpPr>
            <xdr:cNvPr id="49207" name="Check Box 55" hidden="1">
              <a:extLst>
                <a:ext uri="{63B3BB69-23CF-44E3-9099-C40C66FF867C}">
                  <a14:compatExt spid="_x0000_s4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76</xdr:row>
          <xdr:rowOff>160020</xdr:rowOff>
        </xdr:from>
        <xdr:to>
          <xdr:col>1</xdr:col>
          <xdr:colOff>411480</xdr:colOff>
          <xdr:row>78</xdr:row>
          <xdr:rowOff>22860</xdr:rowOff>
        </xdr:to>
        <xdr:sp macro="" textlink="">
          <xdr:nvSpPr>
            <xdr:cNvPr id="49208" name="Check Box 56" hidden="1">
              <a:extLst>
                <a:ext uri="{63B3BB69-23CF-44E3-9099-C40C66FF867C}">
                  <a14:compatExt spid="_x0000_s4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81</xdr:row>
          <xdr:rowOff>198120</xdr:rowOff>
        </xdr:from>
        <xdr:to>
          <xdr:col>0</xdr:col>
          <xdr:colOff>518160</xdr:colOff>
          <xdr:row>83</xdr:row>
          <xdr:rowOff>76200</xdr:rowOff>
        </xdr:to>
        <xdr:sp macro="" textlink="">
          <xdr:nvSpPr>
            <xdr:cNvPr id="49209" name="Check Box 57" hidden="1">
              <a:extLst>
                <a:ext uri="{63B3BB69-23CF-44E3-9099-C40C66FF867C}">
                  <a14:compatExt spid="_x0000_s4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81</xdr:row>
          <xdr:rowOff>190500</xdr:rowOff>
        </xdr:from>
        <xdr:to>
          <xdr:col>2</xdr:col>
          <xdr:colOff>655320</xdr:colOff>
          <xdr:row>83</xdr:row>
          <xdr:rowOff>76200</xdr:rowOff>
        </xdr:to>
        <xdr:sp macro="" textlink="">
          <xdr:nvSpPr>
            <xdr:cNvPr id="49210" name="Check Box 58" hidden="1">
              <a:extLst>
                <a:ext uri="{63B3BB69-23CF-44E3-9099-C40C66FF867C}">
                  <a14:compatExt spid="_x0000_s4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81</xdr:row>
          <xdr:rowOff>190500</xdr:rowOff>
        </xdr:from>
        <xdr:to>
          <xdr:col>1</xdr:col>
          <xdr:colOff>601980</xdr:colOff>
          <xdr:row>83</xdr:row>
          <xdr:rowOff>76200</xdr:rowOff>
        </xdr:to>
        <xdr:sp macro="" textlink="">
          <xdr:nvSpPr>
            <xdr:cNvPr id="49211" name="Check Box 59" hidden="1">
              <a:extLst>
                <a:ext uri="{63B3BB69-23CF-44E3-9099-C40C66FF867C}">
                  <a14:compatExt spid="_x0000_s4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87</xdr:row>
          <xdr:rowOff>106680</xdr:rowOff>
        </xdr:from>
        <xdr:to>
          <xdr:col>1</xdr:col>
          <xdr:colOff>22860</xdr:colOff>
          <xdr:row>87</xdr:row>
          <xdr:rowOff>236220</xdr:rowOff>
        </xdr:to>
        <xdr:sp macro="" textlink="">
          <xdr:nvSpPr>
            <xdr:cNvPr id="49212" name="Check Box 60" hidden="1">
              <a:extLst>
                <a:ext uri="{63B3BB69-23CF-44E3-9099-C40C66FF867C}">
                  <a14:compatExt spid="_x0000_s4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87</xdr:row>
          <xdr:rowOff>60960</xdr:rowOff>
        </xdr:from>
        <xdr:to>
          <xdr:col>3</xdr:col>
          <xdr:colOff>30480</xdr:colOff>
          <xdr:row>87</xdr:row>
          <xdr:rowOff>274320</xdr:rowOff>
        </xdr:to>
        <xdr:sp macro="" textlink="">
          <xdr:nvSpPr>
            <xdr:cNvPr id="49213" name="Check Box 61" hidden="1">
              <a:extLst>
                <a:ext uri="{63B3BB69-23CF-44E3-9099-C40C66FF867C}">
                  <a14:compatExt spid="_x0000_s4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87</xdr:row>
          <xdr:rowOff>45720</xdr:rowOff>
        </xdr:from>
        <xdr:to>
          <xdr:col>2</xdr:col>
          <xdr:colOff>83820</xdr:colOff>
          <xdr:row>87</xdr:row>
          <xdr:rowOff>297180</xdr:rowOff>
        </xdr:to>
        <xdr:sp macro="" textlink="">
          <xdr:nvSpPr>
            <xdr:cNvPr id="49214" name="Check Box 62" hidden="1">
              <a:extLst>
                <a:ext uri="{63B3BB69-23CF-44E3-9099-C40C66FF867C}">
                  <a14:compatExt spid="_x0000_s4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89</xdr:row>
          <xdr:rowOff>76200</xdr:rowOff>
        </xdr:from>
        <xdr:to>
          <xdr:col>1</xdr:col>
          <xdr:colOff>30480</xdr:colOff>
          <xdr:row>89</xdr:row>
          <xdr:rowOff>342900</xdr:rowOff>
        </xdr:to>
        <xdr:sp macro="" textlink="">
          <xdr:nvSpPr>
            <xdr:cNvPr id="49215" name="Check Box 63" hidden="1">
              <a:extLst>
                <a:ext uri="{63B3BB69-23CF-44E3-9099-C40C66FF867C}">
                  <a14:compatExt spid="_x0000_s4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89</xdr:row>
          <xdr:rowOff>83820</xdr:rowOff>
        </xdr:from>
        <xdr:to>
          <xdr:col>3</xdr:col>
          <xdr:colOff>83820</xdr:colOff>
          <xdr:row>89</xdr:row>
          <xdr:rowOff>373380</xdr:rowOff>
        </xdr:to>
        <xdr:sp macro="" textlink="">
          <xdr:nvSpPr>
            <xdr:cNvPr id="49216" name="Check Box 64" hidden="1">
              <a:extLst>
                <a:ext uri="{63B3BB69-23CF-44E3-9099-C40C66FF867C}">
                  <a14:compatExt spid="_x0000_s4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89</xdr:row>
          <xdr:rowOff>68580</xdr:rowOff>
        </xdr:from>
        <xdr:to>
          <xdr:col>2</xdr:col>
          <xdr:colOff>137160</xdr:colOff>
          <xdr:row>89</xdr:row>
          <xdr:rowOff>403860</xdr:rowOff>
        </xdr:to>
        <xdr:sp macro="" textlink="">
          <xdr:nvSpPr>
            <xdr:cNvPr id="49217" name="Check Box 65" hidden="1">
              <a:extLst>
                <a:ext uri="{63B3BB69-23CF-44E3-9099-C40C66FF867C}">
                  <a14:compatExt spid="_x0000_s4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92</xdr:row>
          <xdr:rowOff>198120</xdr:rowOff>
        </xdr:from>
        <xdr:to>
          <xdr:col>1</xdr:col>
          <xdr:colOff>60960</xdr:colOff>
          <xdr:row>93</xdr:row>
          <xdr:rowOff>236220</xdr:rowOff>
        </xdr:to>
        <xdr:sp macro="" textlink="">
          <xdr:nvSpPr>
            <xdr:cNvPr id="49218" name="Check Box 66" hidden="1">
              <a:extLst>
                <a:ext uri="{63B3BB69-23CF-44E3-9099-C40C66FF867C}">
                  <a14:compatExt spid="_x0000_s4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7620</xdr:colOff>
          <xdr:row>94</xdr:row>
          <xdr:rowOff>22860</xdr:rowOff>
        </xdr:to>
        <xdr:sp macro="" textlink="">
          <xdr:nvSpPr>
            <xdr:cNvPr id="49219" name="Check Box 67" hidden="1">
              <a:extLst>
                <a:ext uri="{63B3BB69-23CF-44E3-9099-C40C66FF867C}">
                  <a14:compatExt spid="_x0000_s4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92</xdr:row>
          <xdr:rowOff>182880</xdr:rowOff>
        </xdr:from>
        <xdr:to>
          <xdr:col>2</xdr:col>
          <xdr:colOff>213360</xdr:colOff>
          <xdr:row>93</xdr:row>
          <xdr:rowOff>259080</xdr:rowOff>
        </xdr:to>
        <xdr:sp macro="" textlink="">
          <xdr:nvSpPr>
            <xdr:cNvPr id="49220" name="Check Box 68" hidden="1">
              <a:extLst>
                <a:ext uri="{63B3BB69-23CF-44E3-9099-C40C66FF867C}">
                  <a14:compatExt spid="_x0000_s4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7620</xdr:colOff>
          <xdr:row>94</xdr:row>
          <xdr:rowOff>22860</xdr:rowOff>
        </xdr:to>
        <xdr:sp macro="" textlink="">
          <xdr:nvSpPr>
            <xdr:cNvPr id="49221" name="Check Box 69" hidden="1">
              <a:extLst>
                <a:ext uri="{63B3BB69-23CF-44E3-9099-C40C66FF867C}">
                  <a14:compatExt spid="_x0000_s4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95</xdr:row>
          <xdr:rowOff>60960</xdr:rowOff>
        </xdr:from>
        <xdr:to>
          <xdr:col>1</xdr:col>
          <xdr:colOff>213360</xdr:colOff>
          <xdr:row>95</xdr:row>
          <xdr:rowOff>426720</xdr:rowOff>
        </xdr:to>
        <xdr:sp macro="" textlink="">
          <xdr:nvSpPr>
            <xdr:cNvPr id="49222" name="Check Box 70" hidden="1">
              <a:extLst>
                <a:ext uri="{63B3BB69-23CF-44E3-9099-C40C66FF867C}">
                  <a14:compatExt spid="_x0000_s4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95</xdr:row>
          <xdr:rowOff>99060</xdr:rowOff>
        </xdr:from>
        <xdr:to>
          <xdr:col>3</xdr:col>
          <xdr:colOff>114300</xdr:colOff>
          <xdr:row>95</xdr:row>
          <xdr:rowOff>388620</xdr:rowOff>
        </xdr:to>
        <xdr:sp macro="" textlink="">
          <xdr:nvSpPr>
            <xdr:cNvPr id="49223" name="Check Box 71" hidden="1">
              <a:extLst>
                <a:ext uri="{63B3BB69-23CF-44E3-9099-C40C66FF867C}">
                  <a14:compatExt spid="_x0000_s4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94</xdr:row>
          <xdr:rowOff>198120</xdr:rowOff>
        </xdr:from>
        <xdr:to>
          <xdr:col>2</xdr:col>
          <xdr:colOff>152400</xdr:colOff>
          <xdr:row>95</xdr:row>
          <xdr:rowOff>502920</xdr:rowOff>
        </xdr:to>
        <xdr:sp macro="" textlink="">
          <xdr:nvSpPr>
            <xdr:cNvPr id="49224" name="Check Box 72" hidden="1">
              <a:extLst>
                <a:ext uri="{63B3BB69-23CF-44E3-9099-C40C66FF867C}">
                  <a14:compatExt spid="_x0000_s4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91</xdr:row>
          <xdr:rowOff>83820</xdr:rowOff>
        </xdr:from>
        <xdr:to>
          <xdr:col>1</xdr:col>
          <xdr:colOff>30480</xdr:colOff>
          <xdr:row>91</xdr:row>
          <xdr:rowOff>220980</xdr:rowOff>
        </xdr:to>
        <xdr:sp macro="" textlink="">
          <xdr:nvSpPr>
            <xdr:cNvPr id="49225" name="Check Box 73" hidden="1">
              <a:extLst>
                <a:ext uri="{63B3BB69-23CF-44E3-9099-C40C66FF867C}">
                  <a14:compatExt spid="_x0000_s4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90</xdr:row>
          <xdr:rowOff>175260</xdr:rowOff>
        </xdr:from>
        <xdr:to>
          <xdr:col>3</xdr:col>
          <xdr:colOff>175260</xdr:colOff>
          <xdr:row>91</xdr:row>
          <xdr:rowOff>274320</xdr:rowOff>
        </xdr:to>
        <xdr:sp macro="" textlink="">
          <xdr:nvSpPr>
            <xdr:cNvPr id="49226" name="Check Box 74" hidden="1">
              <a:extLst>
                <a:ext uri="{63B3BB69-23CF-44E3-9099-C40C66FF867C}">
                  <a14:compatExt spid="_x0000_s4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91</xdr:row>
          <xdr:rowOff>22860</xdr:rowOff>
        </xdr:from>
        <xdr:to>
          <xdr:col>2</xdr:col>
          <xdr:colOff>137160</xdr:colOff>
          <xdr:row>91</xdr:row>
          <xdr:rowOff>289560</xdr:rowOff>
        </xdr:to>
        <xdr:sp macro="" textlink="">
          <xdr:nvSpPr>
            <xdr:cNvPr id="49227" name="Check Box 75" hidden="1">
              <a:extLst>
                <a:ext uri="{63B3BB69-23CF-44E3-9099-C40C66FF867C}">
                  <a14:compatExt spid="_x0000_s4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57</xdr:row>
          <xdr:rowOff>152400</xdr:rowOff>
        </xdr:from>
        <xdr:to>
          <xdr:col>0</xdr:col>
          <xdr:colOff>480060</xdr:colOff>
          <xdr:row>58</xdr:row>
          <xdr:rowOff>220980</xdr:rowOff>
        </xdr:to>
        <xdr:sp macro="" textlink="">
          <xdr:nvSpPr>
            <xdr:cNvPr id="49228" name="Check Box 76" hidden="1">
              <a:extLst>
                <a:ext uri="{63B3BB69-23CF-44E3-9099-C40C66FF867C}">
                  <a14:compatExt spid="_x0000_s4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57</xdr:row>
          <xdr:rowOff>182880</xdr:rowOff>
        </xdr:from>
        <xdr:to>
          <xdr:col>2</xdr:col>
          <xdr:colOff>403860</xdr:colOff>
          <xdr:row>58</xdr:row>
          <xdr:rowOff>228600</xdr:rowOff>
        </xdr:to>
        <xdr:sp macro="" textlink="">
          <xdr:nvSpPr>
            <xdr:cNvPr id="49229" name="Check Box 77" hidden="1">
              <a:extLst>
                <a:ext uri="{63B3BB69-23CF-44E3-9099-C40C66FF867C}">
                  <a14:compatExt spid="_x0000_s4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57</xdr:row>
          <xdr:rowOff>160020</xdr:rowOff>
        </xdr:from>
        <xdr:to>
          <xdr:col>1</xdr:col>
          <xdr:colOff>411480</xdr:colOff>
          <xdr:row>58</xdr:row>
          <xdr:rowOff>213360</xdr:rowOff>
        </xdr:to>
        <xdr:sp macro="" textlink="">
          <xdr:nvSpPr>
            <xdr:cNvPr id="49230" name="Check Box 78" hidden="1">
              <a:extLst>
                <a:ext uri="{63B3BB69-23CF-44E3-9099-C40C66FF867C}">
                  <a14:compatExt spid="_x0000_s4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13</xdr:col>
      <xdr:colOff>11852</xdr:colOff>
      <xdr:row>19</xdr:row>
      <xdr:rowOff>42333</xdr:rowOff>
    </xdr:from>
    <xdr:to>
      <xdr:col>19</xdr:col>
      <xdr:colOff>601133</xdr:colOff>
      <xdr:row>30</xdr:row>
      <xdr:rowOff>143934</xdr:rowOff>
    </xdr:to>
    <xdr:sp macro="" textlink="">
      <xdr:nvSpPr>
        <xdr:cNvPr id="2" name="TextBox 1"/>
        <xdr:cNvSpPr txBox="1"/>
      </xdr:nvSpPr>
      <xdr:spPr>
        <a:xfrm>
          <a:off x="7936652" y="3661833"/>
          <a:ext cx="4246881" cy="2197101"/>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Guidance to answering "No"</a:t>
          </a:r>
          <a:r>
            <a:rPr lang="en-US" sz="1100" b="1" u="sng" baseline="0"/>
            <a:t> or "Yes" </a:t>
          </a:r>
          <a:r>
            <a:rPr lang="en-US" sz="1100" baseline="0"/>
            <a:t/>
          </a:r>
          <a:br>
            <a:rPr lang="en-US" sz="1100" baseline="0"/>
          </a:br>
          <a:r>
            <a:rPr lang="en-US" sz="1100" baseline="0"/>
            <a:t/>
          </a:r>
          <a:br>
            <a:rPr lang="en-US" sz="1100" baseline="0"/>
          </a:br>
          <a:r>
            <a:rPr lang="en-US" sz="1100" b="1" u="sng" baseline="0"/>
            <a:t>No</a:t>
          </a:r>
          <a:r>
            <a:rPr lang="en-US" sz="1100" baseline="0"/>
            <a:t>= The home/unit will only have High Ventilation </a:t>
          </a:r>
          <a:r>
            <a:rPr lang="en-US" sz="1100" b="0" u="sng" baseline="0"/>
            <a:t>OR</a:t>
          </a:r>
          <a:r>
            <a:rPr lang="en-US" sz="1100" baseline="0"/>
            <a:t> will not have High &amp; Low Ventilation split 50/50 at completion.  </a:t>
          </a:r>
          <a:r>
            <a:rPr lang="en-US" sz="1100" b="1" i="1" baseline="0"/>
            <a:t>Will utilize 1/150 section to determine total ventilation needed for compliance </a:t>
          </a:r>
          <a:r>
            <a:rPr lang="en-US" sz="1100" b="1" baseline="0"/>
            <a:t/>
          </a:r>
          <a:br>
            <a:rPr lang="en-US" sz="1100" b="1" baseline="0"/>
          </a:br>
          <a:r>
            <a:rPr lang="en-US" sz="1100" baseline="0"/>
            <a:t/>
          </a:r>
          <a:br>
            <a:rPr lang="en-US" sz="1100" baseline="0"/>
          </a:br>
          <a:r>
            <a:rPr lang="en-US" sz="1100" b="1" u="sng" baseline="0">
              <a:solidFill>
                <a:schemeClr val="dk1"/>
              </a:solidFill>
              <a:effectLst/>
              <a:latin typeface="+mn-lt"/>
              <a:ea typeface="+mn-ea"/>
              <a:cs typeface="+mn-cs"/>
            </a:rPr>
            <a:t>Yes</a:t>
          </a:r>
          <a:r>
            <a:rPr lang="en-US" sz="1100" baseline="0">
              <a:solidFill>
                <a:schemeClr val="dk1"/>
              </a:solidFill>
              <a:effectLst/>
              <a:latin typeface="+mn-lt"/>
              <a:ea typeface="+mn-ea"/>
              <a:cs typeface="+mn-cs"/>
            </a:rPr>
            <a:t>=  The home/unit will have High &amp; Low Ventilation split 50/50 at completion.  </a:t>
          </a:r>
          <a:r>
            <a:rPr lang="en-US" sz="1100" b="1" i="1" baseline="0">
              <a:solidFill>
                <a:schemeClr val="dk1"/>
              </a:solidFill>
              <a:effectLst/>
              <a:latin typeface="+mn-lt"/>
              <a:ea typeface="+mn-ea"/>
              <a:cs typeface="+mn-cs"/>
            </a:rPr>
            <a:t>Will utilize 1/300 section to determine amount of High &amp; Low Ventilation needed for compliance </a:t>
          </a:r>
          <a:endParaRPr lang="en-US" sz="1100" b="1" i="1"/>
        </a:p>
      </xdr:txBody>
    </xdr:sp>
    <xdr:clientData/>
  </xdr:twoCellAnchor>
  <xdr:twoCellAnchor>
    <xdr:from>
      <xdr:col>9</xdr:col>
      <xdr:colOff>143936</xdr:colOff>
      <xdr:row>14</xdr:row>
      <xdr:rowOff>42333</xdr:rowOff>
    </xdr:from>
    <xdr:to>
      <xdr:col>12</xdr:col>
      <xdr:colOff>355601</xdr:colOff>
      <xdr:row>17</xdr:row>
      <xdr:rowOff>160867</xdr:rowOff>
    </xdr:to>
    <xdr:cxnSp macro="">
      <xdr:nvCxnSpPr>
        <xdr:cNvPr id="3" name="Straight Arrow Connector 3"/>
        <xdr:cNvCxnSpPr/>
      </xdr:nvCxnSpPr>
      <xdr:spPr>
        <a:xfrm rot="10800000" flipV="1">
          <a:off x="5630336" y="2709333"/>
          <a:ext cx="2040465" cy="690034"/>
        </a:xfrm>
        <a:prstGeom prst="bentConnector3">
          <a:avLst>
            <a:gd name="adj1" fmla="val 50000"/>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11006</xdr:colOff>
      <xdr:row>12</xdr:row>
      <xdr:rowOff>20320</xdr:rowOff>
    </xdr:from>
    <xdr:to>
      <xdr:col>19</xdr:col>
      <xdr:colOff>609599</xdr:colOff>
      <xdr:row>18</xdr:row>
      <xdr:rowOff>67733</xdr:rowOff>
    </xdr:to>
    <xdr:sp macro="" textlink="">
      <xdr:nvSpPr>
        <xdr:cNvPr id="4" name="TextBox 3"/>
        <xdr:cNvSpPr txBox="1"/>
      </xdr:nvSpPr>
      <xdr:spPr>
        <a:xfrm>
          <a:off x="7935806" y="2306320"/>
          <a:ext cx="4256193" cy="119041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Total Existing Vent Area</a:t>
          </a:r>
          <a:r>
            <a:rPr lang="en-US" sz="1100" b="1" u="sng" baseline="0"/>
            <a:t> (High</a:t>
          </a:r>
          <a:r>
            <a:rPr lang="en-US" sz="1100" baseline="0"/>
            <a:t>)= Auto Calculation to show the home/unit(s) existing high ventilation, if applicable. </a:t>
          </a:r>
          <a:br>
            <a:rPr lang="en-US" sz="1100" baseline="0"/>
          </a:br>
          <a:r>
            <a:rPr lang="en-US" sz="1100" baseline="0"/>
            <a:t/>
          </a:r>
          <a:br>
            <a:rPr lang="en-US" sz="1100" baseline="0"/>
          </a:br>
          <a:r>
            <a:rPr lang="en-US" sz="1100" b="1" u="sng" baseline="0"/>
            <a:t>Total Existing Vent Area (Low)= </a:t>
          </a:r>
          <a:r>
            <a:rPr lang="en-US" sz="1100" baseline="0"/>
            <a:t>Auto Calculation to show the home/unit(s) existing low ventilation, if applicable. </a:t>
          </a:r>
          <a:endParaRPr lang="en-US" sz="1100"/>
        </a:p>
      </xdr:txBody>
    </xdr:sp>
    <xdr:clientData/>
  </xdr:twoCellAnchor>
  <xdr:twoCellAnchor>
    <xdr:from>
      <xdr:col>9</xdr:col>
      <xdr:colOff>125307</xdr:colOff>
      <xdr:row>19</xdr:row>
      <xdr:rowOff>129540</xdr:rowOff>
    </xdr:from>
    <xdr:to>
      <xdr:col>12</xdr:col>
      <xdr:colOff>460587</xdr:colOff>
      <xdr:row>19</xdr:row>
      <xdr:rowOff>137160</xdr:rowOff>
    </xdr:to>
    <xdr:cxnSp macro="">
      <xdr:nvCxnSpPr>
        <xdr:cNvPr id="5" name="Straight Arrow Connector 4"/>
        <xdr:cNvCxnSpPr/>
      </xdr:nvCxnSpPr>
      <xdr:spPr>
        <a:xfrm flipH="1">
          <a:off x="5611707" y="3749040"/>
          <a:ext cx="2164080" cy="762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2116</xdr:colOff>
      <xdr:row>38</xdr:row>
      <xdr:rowOff>42333</xdr:rowOff>
    </xdr:from>
    <xdr:to>
      <xdr:col>19</xdr:col>
      <xdr:colOff>592666</xdr:colOff>
      <xdr:row>44</xdr:row>
      <xdr:rowOff>59267</xdr:rowOff>
    </xdr:to>
    <xdr:sp macro="" textlink="">
      <xdr:nvSpPr>
        <xdr:cNvPr id="6" name="TextBox 5"/>
        <xdr:cNvSpPr txBox="1"/>
      </xdr:nvSpPr>
      <xdr:spPr>
        <a:xfrm>
          <a:off x="7926916" y="7281333"/>
          <a:ext cx="4248150" cy="1159934"/>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Compliance answers</a:t>
          </a:r>
          <a:r>
            <a:rPr lang="en-US" sz="1100"/>
            <a:t/>
          </a:r>
          <a:br>
            <a:rPr lang="en-US" sz="1100"/>
          </a:br>
          <a:r>
            <a:rPr lang="en-US" sz="1100"/>
            <a:t/>
          </a:r>
          <a:br>
            <a:rPr lang="en-US" sz="1100"/>
          </a:br>
          <a:r>
            <a:rPr lang="en-US" sz="1100"/>
            <a:t>If any</a:t>
          </a:r>
          <a:r>
            <a:rPr lang="en-US" sz="1100" baseline="0"/>
            <a:t> of these numbers are </a:t>
          </a:r>
          <a:r>
            <a:rPr lang="en-US" sz="1100" b="1" u="sng" baseline="0"/>
            <a:t>"No" </a:t>
          </a:r>
          <a:r>
            <a:rPr lang="en-US" sz="1100" baseline="0"/>
            <a:t>the home/unit will need additional ventilation. </a:t>
          </a:r>
          <a:endParaRPr lang="en-US" sz="1100"/>
        </a:p>
      </xdr:txBody>
    </xdr:sp>
    <xdr:clientData/>
  </xdr:twoCellAnchor>
  <xdr:twoCellAnchor>
    <xdr:from>
      <xdr:col>9</xdr:col>
      <xdr:colOff>203200</xdr:colOff>
      <xdr:row>40</xdr:row>
      <xdr:rowOff>106680</xdr:rowOff>
    </xdr:from>
    <xdr:to>
      <xdr:col>12</xdr:col>
      <xdr:colOff>533400</xdr:colOff>
      <xdr:row>40</xdr:row>
      <xdr:rowOff>110067</xdr:rowOff>
    </xdr:to>
    <xdr:cxnSp macro="">
      <xdr:nvCxnSpPr>
        <xdr:cNvPr id="7" name="Straight Arrow Connector 6"/>
        <xdr:cNvCxnSpPr/>
      </xdr:nvCxnSpPr>
      <xdr:spPr>
        <a:xfrm flipH="1">
          <a:off x="5689600" y="7726680"/>
          <a:ext cx="2159000" cy="338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152401</xdr:colOff>
      <xdr:row>24</xdr:row>
      <xdr:rowOff>25401</xdr:rowOff>
    </xdr:from>
    <xdr:to>
      <xdr:col>12</xdr:col>
      <xdr:colOff>347136</xdr:colOff>
      <xdr:row>32</xdr:row>
      <xdr:rowOff>118535</xdr:rowOff>
    </xdr:to>
    <xdr:cxnSp macro="">
      <xdr:nvCxnSpPr>
        <xdr:cNvPr id="8" name="Elbow Connector 7"/>
        <xdr:cNvCxnSpPr/>
      </xdr:nvCxnSpPr>
      <xdr:spPr>
        <a:xfrm rot="10800000">
          <a:off x="5638801" y="4597401"/>
          <a:ext cx="2023535" cy="1617134"/>
        </a:xfrm>
        <a:prstGeom prst="bentConnector3">
          <a:avLst>
            <a:gd name="adj1" fmla="val 50000"/>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0</xdr:colOff>
      <xdr:row>1</xdr:row>
      <xdr:rowOff>0</xdr:rowOff>
    </xdr:from>
    <xdr:to>
      <xdr:col>19</xdr:col>
      <xdr:colOff>584200</xdr:colOff>
      <xdr:row>11</xdr:row>
      <xdr:rowOff>76200</xdr:rowOff>
    </xdr:to>
    <xdr:sp macro="" textlink="">
      <xdr:nvSpPr>
        <xdr:cNvPr id="9" name="TextBox 8"/>
        <xdr:cNvSpPr txBox="1"/>
      </xdr:nvSpPr>
      <xdr:spPr>
        <a:xfrm>
          <a:off x="7924800" y="190500"/>
          <a:ext cx="4241800" cy="1981200"/>
        </a:xfrm>
        <a:prstGeom prst="rect">
          <a:avLst/>
        </a:prstGeom>
        <a:solidFill>
          <a:srgbClr val="FFFFE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sng"/>
            <a:t>Approx Home Square Footage </a:t>
          </a:r>
          <a:r>
            <a:rPr lang="en-US" sz="1100" baseline="0"/>
            <a:t>= complete square footage of home. </a:t>
          </a:r>
          <a:br>
            <a:rPr lang="en-US" sz="1100" baseline="0"/>
          </a:br>
          <a:r>
            <a:rPr lang="en-US" sz="1100" baseline="0"/>
            <a:t/>
          </a:r>
          <a:br>
            <a:rPr lang="en-US" sz="1100" baseline="0"/>
          </a:br>
          <a:r>
            <a:rPr lang="en-US" sz="1100" b="1" u="sng" baseline="0"/>
            <a:t>Approx Ventable Attic Square Footage</a:t>
          </a:r>
          <a:r>
            <a:rPr lang="en-US" sz="1100" b="0" u="none" baseline="0"/>
            <a:t> = </a:t>
          </a:r>
          <a:r>
            <a:rPr lang="en-US" sz="1100" baseline="0"/>
            <a:t>square footage of ventable attic floor, i.e. attic area with airspace between roof decking and attic floor.   </a:t>
          </a:r>
          <a:br>
            <a:rPr lang="en-US" sz="1100" baseline="0"/>
          </a:br>
          <a:r>
            <a:rPr lang="en-US" sz="1100" baseline="0"/>
            <a:t/>
          </a:r>
          <a:br>
            <a:rPr lang="en-US" sz="1100" baseline="0"/>
          </a:br>
          <a:r>
            <a:rPr lang="en-US" sz="1100" baseline="0">
              <a:solidFill>
                <a:schemeClr val="dk1"/>
              </a:solidFill>
              <a:effectLst/>
              <a:latin typeface="+mn-lt"/>
              <a:ea typeface="+mn-ea"/>
              <a:cs typeface="+mn-cs"/>
            </a:rPr>
            <a:t>• Keep in mind that vaulted or cathedral ceiling areas need to be taken into consideration when identifying the ventable attic square footage </a:t>
          </a:r>
          <a:br>
            <a:rPr lang="en-US" sz="1100" baseline="0">
              <a:solidFill>
                <a:schemeClr val="dk1"/>
              </a:solidFill>
              <a:effectLst/>
              <a:latin typeface="+mn-lt"/>
              <a:ea typeface="+mn-ea"/>
              <a:cs typeface="+mn-cs"/>
            </a:rPr>
          </a:br>
          <a:r>
            <a:rPr lang="en-US" sz="1100" baseline="0">
              <a:solidFill>
                <a:schemeClr val="dk1"/>
              </a:solidFill>
              <a:effectLst/>
              <a:latin typeface="+mn-lt"/>
              <a:ea typeface="+mn-ea"/>
              <a:cs typeface="+mn-cs"/>
            </a:rPr>
            <a:t>• Shared attic space over garage should be included</a:t>
          </a:r>
          <a:endParaRPr lang="en-US">
            <a:effectLst/>
          </a:endParaRPr>
        </a:p>
        <a:p>
          <a:r>
            <a:rPr lang="en-US" sz="1100" baseline="0"/>
            <a:t/>
          </a:r>
          <a:br>
            <a:rPr lang="en-US" sz="1100" baseline="0"/>
          </a:br>
          <a:endParaRPr lang="en-US" sz="1100"/>
        </a:p>
      </xdr:txBody>
    </xdr:sp>
    <xdr:clientData/>
  </xdr:twoCellAnchor>
  <xdr:twoCellAnchor>
    <xdr:from>
      <xdr:col>9</xdr:col>
      <xdr:colOff>152401</xdr:colOff>
      <xdr:row>2</xdr:row>
      <xdr:rowOff>8467</xdr:rowOff>
    </xdr:from>
    <xdr:to>
      <xdr:col>12</xdr:col>
      <xdr:colOff>487681</xdr:colOff>
      <xdr:row>2</xdr:row>
      <xdr:rowOff>16087</xdr:rowOff>
    </xdr:to>
    <xdr:cxnSp macro="">
      <xdr:nvCxnSpPr>
        <xdr:cNvPr id="10" name="Straight Arrow Connector 9"/>
        <xdr:cNvCxnSpPr/>
      </xdr:nvCxnSpPr>
      <xdr:spPr>
        <a:xfrm flipH="1">
          <a:off x="5638801" y="389467"/>
          <a:ext cx="2164080" cy="7620"/>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25400</xdr:colOff>
      <xdr:row>45</xdr:row>
      <xdr:rowOff>135467</xdr:rowOff>
    </xdr:from>
    <xdr:to>
      <xdr:col>19</xdr:col>
      <xdr:colOff>592666</xdr:colOff>
      <xdr:row>52</xdr:row>
      <xdr:rowOff>143934</xdr:rowOff>
    </xdr:to>
    <xdr:sp macro="" textlink="">
      <xdr:nvSpPr>
        <xdr:cNvPr id="11" name="TextBox 10"/>
        <xdr:cNvSpPr txBox="1"/>
      </xdr:nvSpPr>
      <xdr:spPr>
        <a:xfrm>
          <a:off x="7950200" y="8707967"/>
          <a:ext cx="4224866" cy="13419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Remaining/Needed</a:t>
          </a:r>
          <a:r>
            <a:rPr lang="en-US" sz="1100" b="1" u="sng" baseline="0"/>
            <a:t> Ventilation Calculator</a:t>
          </a:r>
          <a:r>
            <a:rPr lang="en-US" sz="1100"/>
            <a:t/>
          </a:r>
          <a:br>
            <a:rPr lang="en-US" sz="1100"/>
          </a:br>
          <a:r>
            <a:rPr lang="en-US" sz="1100"/>
            <a:t/>
          </a:r>
          <a:br>
            <a:rPr lang="en-US" sz="1100"/>
          </a:br>
          <a:r>
            <a:rPr lang="en-US" sz="1100"/>
            <a:t>•If </a:t>
          </a:r>
          <a:r>
            <a:rPr lang="en-US" sz="1100" baseline="0"/>
            <a:t>values are </a:t>
          </a:r>
          <a:r>
            <a:rPr lang="en-US" sz="1100" b="1" u="none" baseline="0"/>
            <a:t>negative  </a:t>
          </a:r>
          <a:r>
            <a:rPr lang="en-US" sz="1100" baseline="0"/>
            <a:t>additional ventilation is needed for compliance. </a:t>
          </a:r>
          <a:endParaRPr lang="en-US" sz="1100"/>
        </a:p>
      </xdr:txBody>
    </xdr:sp>
    <xdr:clientData/>
  </xdr:twoCellAnchor>
  <xdr:twoCellAnchor>
    <xdr:from>
      <xdr:col>9</xdr:col>
      <xdr:colOff>169333</xdr:colOff>
      <xdr:row>49</xdr:row>
      <xdr:rowOff>0</xdr:rowOff>
    </xdr:from>
    <xdr:to>
      <xdr:col>12</xdr:col>
      <xdr:colOff>519007</xdr:colOff>
      <xdr:row>49</xdr:row>
      <xdr:rowOff>8467</xdr:rowOff>
    </xdr:to>
    <xdr:cxnSp macro="">
      <xdr:nvCxnSpPr>
        <xdr:cNvPr id="12" name="Straight Arrow Connector 11"/>
        <xdr:cNvCxnSpPr/>
      </xdr:nvCxnSpPr>
      <xdr:spPr>
        <a:xfrm flipH="1">
          <a:off x="5655733" y="9334500"/>
          <a:ext cx="2178474" cy="846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13</xdr:col>
      <xdr:colOff>16934</xdr:colOff>
      <xdr:row>30</xdr:row>
      <xdr:rowOff>381000</xdr:rowOff>
    </xdr:from>
    <xdr:to>
      <xdr:col>19</xdr:col>
      <xdr:colOff>606215</xdr:colOff>
      <xdr:row>35</xdr:row>
      <xdr:rowOff>0</xdr:rowOff>
    </xdr:to>
    <xdr:sp macro="" textlink="">
      <xdr:nvSpPr>
        <xdr:cNvPr id="13" name="TextBox 12"/>
        <xdr:cNvSpPr txBox="1"/>
      </xdr:nvSpPr>
      <xdr:spPr>
        <a:xfrm>
          <a:off x="7941734" y="5905500"/>
          <a:ext cx="4246881" cy="762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Amount of Ventilation</a:t>
          </a:r>
          <a:r>
            <a:rPr lang="en-US" sz="1100" b="1" u="sng" baseline="0"/>
            <a:t> Needed for Compliance</a:t>
          </a:r>
          <a:r>
            <a:rPr lang="en-US" sz="1100" baseline="0"/>
            <a:t/>
          </a:r>
          <a:br>
            <a:rPr lang="en-US" sz="1100" baseline="0"/>
          </a:br>
          <a:r>
            <a:rPr lang="en-US" sz="1100" baseline="0"/>
            <a:t/>
          </a:r>
          <a:br>
            <a:rPr lang="en-US" sz="1100" baseline="0"/>
          </a:br>
          <a:r>
            <a:rPr lang="en-US" sz="1100" b="0" u="none" baseline="0"/>
            <a:t>Will display amount of ventilation needed for compliance based on the No/Yes selection from above.  </a:t>
          </a:r>
          <a:br>
            <a:rPr lang="en-US" sz="1100" b="0" u="none" baseline="0"/>
          </a:br>
          <a:r>
            <a:rPr lang="en-US" sz="1100" b="0" u="none" baseline="0"/>
            <a:t/>
          </a:r>
          <a:br>
            <a:rPr lang="en-US" sz="1100" b="0" u="none" baseline="0"/>
          </a:br>
          <a:endParaRPr lang="en-US" sz="1100" b="0" i="1" u="none"/>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553403</xdr:colOff>
      <xdr:row>145</xdr:row>
      <xdr:rowOff>52388</xdr:rowOff>
    </xdr:from>
    <xdr:ext cx="6090284" cy="6424611"/>
    <xdr:pic>
      <xdr:nvPicPr>
        <xdr:cNvPr id="14" name="Picture 1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3" y="47617857"/>
          <a:ext cx="6090284" cy="6424611"/>
        </a:xfrm>
        <a:prstGeom prst="rect">
          <a:avLst/>
        </a:prstGeom>
        <a:noFill/>
      </xdr:spPr>
    </xdr:pic>
    <xdr:clientData/>
  </xdr:oneCellAnchor>
  <xdr:oneCellAnchor>
    <xdr:from>
      <xdr:col>4</xdr:col>
      <xdr:colOff>1059656</xdr:colOff>
      <xdr:row>145</xdr:row>
      <xdr:rowOff>59530</xdr:rowOff>
    </xdr:from>
    <xdr:ext cx="6405562" cy="6429376"/>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8469" y="47624999"/>
          <a:ext cx="6405562" cy="6429376"/>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34</xdr:row>
          <xdr:rowOff>7620</xdr:rowOff>
        </xdr:from>
        <xdr:to>
          <xdr:col>1</xdr:col>
          <xdr:colOff>22860</xdr:colOff>
          <xdr:row>35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36</xdr:row>
          <xdr:rowOff>0</xdr:rowOff>
        </xdr:from>
        <xdr:to>
          <xdr:col>1</xdr:col>
          <xdr:colOff>22860</xdr:colOff>
          <xdr:row>37</xdr:row>
          <xdr:rowOff>30480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37</xdr:row>
          <xdr:rowOff>0</xdr:rowOff>
        </xdr:from>
        <xdr:to>
          <xdr:col>1</xdr:col>
          <xdr:colOff>22860</xdr:colOff>
          <xdr:row>38</xdr:row>
          <xdr:rowOff>30480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xdr:row>
          <xdr:rowOff>0</xdr:rowOff>
        </xdr:from>
        <xdr:to>
          <xdr:col>1</xdr:col>
          <xdr:colOff>22860</xdr:colOff>
          <xdr:row>39</xdr:row>
          <xdr:rowOff>30480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xdr:row>
          <xdr:rowOff>0</xdr:rowOff>
        </xdr:from>
        <xdr:to>
          <xdr:col>1</xdr:col>
          <xdr:colOff>22860</xdr:colOff>
          <xdr:row>43</xdr:row>
          <xdr:rowOff>30480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xdr:row>
          <xdr:rowOff>0</xdr:rowOff>
        </xdr:from>
        <xdr:to>
          <xdr:col>1</xdr:col>
          <xdr:colOff>22860</xdr:colOff>
          <xdr:row>44</xdr:row>
          <xdr:rowOff>30480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44</xdr:row>
          <xdr:rowOff>22860</xdr:rowOff>
        </xdr:from>
        <xdr:to>
          <xdr:col>1</xdr:col>
          <xdr:colOff>22860</xdr:colOff>
          <xdr:row>45</xdr:row>
          <xdr:rowOff>45720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xdr:row>
          <xdr:rowOff>7620</xdr:rowOff>
        </xdr:from>
        <xdr:to>
          <xdr:col>1</xdr:col>
          <xdr:colOff>22860</xdr:colOff>
          <xdr:row>46</xdr:row>
          <xdr:rowOff>38100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xdr:row>
          <xdr:rowOff>0</xdr:rowOff>
        </xdr:from>
        <xdr:to>
          <xdr:col>1</xdr:col>
          <xdr:colOff>22860</xdr:colOff>
          <xdr:row>50</xdr:row>
          <xdr:rowOff>30480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xdr:row>
          <xdr:rowOff>7620</xdr:rowOff>
        </xdr:from>
        <xdr:to>
          <xdr:col>1</xdr:col>
          <xdr:colOff>22860</xdr:colOff>
          <xdr:row>51</xdr:row>
          <xdr:rowOff>38100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xdr:row>
          <xdr:rowOff>7620</xdr:rowOff>
        </xdr:from>
        <xdr:to>
          <xdr:col>1</xdr:col>
          <xdr:colOff>22860</xdr:colOff>
          <xdr:row>52</xdr:row>
          <xdr:rowOff>38100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xdr:row>
          <xdr:rowOff>7620</xdr:rowOff>
        </xdr:from>
        <xdr:to>
          <xdr:col>1</xdr:col>
          <xdr:colOff>22860</xdr:colOff>
          <xdr:row>53</xdr:row>
          <xdr:rowOff>38100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xdr:row>
          <xdr:rowOff>0</xdr:rowOff>
        </xdr:from>
        <xdr:to>
          <xdr:col>1</xdr:col>
          <xdr:colOff>22860</xdr:colOff>
          <xdr:row>57</xdr:row>
          <xdr:rowOff>30480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xdr:row>
          <xdr:rowOff>22860</xdr:rowOff>
        </xdr:from>
        <xdr:to>
          <xdr:col>1</xdr:col>
          <xdr:colOff>22860</xdr:colOff>
          <xdr:row>58</xdr:row>
          <xdr:rowOff>45720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58</xdr:row>
          <xdr:rowOff>22860</xdr:rowOff>
        </xdr:from>
        <xdr:to>
          <xdr:col>1</xdr:col>
          <xdr:colOff>22860</xdr:colOff>
          <xdr:row>59</xdr:row>
          <xdr:rowOff>45720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61</xdr:row>
          <xdr:rowOff>7620</xdr:rowOff>
        </xdr:from>
        <xdr:to>
          <xdr:col>1</xdr:col>
          <xdr:colOff>22860</xdr:colOff>
          <xdr:row>62</xdr:row>
          <xdr:rowOff>38100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62</xdr:row>
          <xdr:rowOff>7620</xdr:rowOff>
        </xdr:from>
        <xdr:to>
          <xdr:col>1</xdr:col>
          <xdr:colOff>601980</xdr:colOff>
          <xdr:row>63</xdr:row>
          <xdr:rowOff>38100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63</xdr:row>
          <xdr:rowOff>22860</xdr:rowOff>
        </xdr:from>
        <xdr:to>
          <xdr:col>1</xdr:col>
          <xdr:colOff>601980</xdr:colOff>
          <xdr:row>63</xdr:row>
          <xdr:rowOff>228600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66</xdr:row>
          <xdr:rowOff>7620</xdr:rowOff>
        </xdr:from>
        <xdr:to>
          <xdr:col>0</xdr:col>
          <xdr:colOff>601980</xdr:colOff>
          <xdr:row>67</xdr:row>
          <xdr:rowOff>38100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67</xdr:row>
          <xdr:rowOff>22860</xdr:rowOff>
        </xdr:from>
        <xdr:to>
          <xdr:col>0</xdr:col>
          <xdr:colOff>601980</xdr:colOff>
          <xdr:row>68</xdr:row>
          <xdr:rowOff>45720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68</xdr:row>
          <xdr:rowOff>22860</xdr:rowOff>
        </xdr:from>
        <xdr:to>
          <xdr:col>0</xdr:col>
          <xdr:colOff>601980</xdr:colOff>
          <xdr:row>69</xdr:row>
          <xdr:rowOff>45720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7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71</xdr:row>
          <xdr:rowOff>0</xdr:rowOff>
        </xdr:from>
        <xdr:to>
          <xdr:col>1</xdr:col>
          <xdr:colOff>22860</xdr:colOff>
          <xdr:row>72</xdr:row>
          <xdr:rowOff>30480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71</xdr:row>
          <xdr:rowOff>160020</xdr:rowOff>
        </xdr:from>
        <xdr:to>
          <xdr:col>1</xdr:col>
          <xdr:colOff>22860</xdr:colOff>
          <xdr:row>72</xdr:row>
          <xdr:rowOff>182880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73</xdr:row>
          <xdr:rowOff>0</xdr:rowOff>
        </xdr:from>
        <xdr:to>
          <xdr:col>1</xdr:col>
          <xdr:colOff>22860</xdr:colOff>
          <xdr:row>74</xdr:row>
          <xdr:rowOff>22860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0</xdr:rowOff>
        </xdr:from>
        <xdr:to>
          <xdr:col>1</xdr:col>
          <xdr:colOff>22860</xdr:colOff>
          <xdr:row>81</xdr:row>
          <xdr:rowOff>30480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80</xdr:row>
          <xdr:rowOff>175260</xdr:rowOff>
        </xdr:from>
        <xdr:to>
          <xdr:col>1</xdr:col>
          <xdr:colOff>22860</xdr:colOff>
          <xdr:row>82</xdr:row>
          <xdr:rowOff>7620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82</xdr:row>
          <xdr:rowOff>76200</xdr:rowOff>
        </xdr:from>
        <xdr:to>
          <xdr:col>1</xdr:col>
          <xdr:colOff>7620</xdr:colOff>
          <xdr:row>82</xdr:row>
          <xdr:rowOff>274320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87</xdr:row>
          <xdr:rowOff>0</xdr:rowOff>
        </xdr:from>
        <xdr:to>
          <xdr:col>1</xdr:col>
          <xdr:colOff>22860</xdr:colOff>
          <xdr:row>88</xdr:row>
          <xdr:rowOff>30480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89</xdr:row>
          <xdr:rowOff>0</xdr:rowOff>
        </xdr:from>
        <xdr:to>
          <xdr:col>1</xdr:col>
          <xdr:colOff>22860</xdr:colOff>
          <xdr:row>89</xdr:row>
          <xdr:rowOff>213360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92</xdr:row>
          <xdr:rowOff>0</xdr:rowOff>
        </xdr:from>
        <xdr:to>
          <xdr:col>1</xdr:col>
          <xdr:colOff>22860</xdr:colOff>
          <xdr:row>93</xdr:row>
          <xdr:rowOff>30480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93</xdr:row>
          <xdr:rowOff>7620</xdr:rowOff>
        </xdr:from>
        <xdr:to>
          <xdr:col>1</xdr:col>
          <xdr:colOff>22860</xdr:colOff>
          <xdr:row>94</xdr:row>
          <xdr:rowOff>38100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94</xdr:row>
          <xdr:rowOff>7620</xdr:rowOff>
        </xdr:from>
        <xdr:to>
          <xdr:col>1</xdr:col>
          <xdr:colOff>22860</xdr:colOff>
          <xdr:row>94</xdr:row>
          <xdr:rowOff>220980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95</xdr:row>
          <xdr:rowOff>0</xdr:rowOff>
        </xdr:from>
        <xdr:to>
          <xdr:col>1</xdr:col>
          <xdr:colOff>22860</xdr:colOff>
          <xdr:row>96</xdr:row>
          <xdr:rowOff>22860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96</xdr:row>
          <xdr:rowOff>0</xdr:rowOff>
        </xdr:from>
        <xdr:to>
          <xdr:col>1</xdr:col>
          <xdr:colOff>22860</xdr:colOff>
          <xdr:row>96</xdr:row>
          <xdr:rowOff>213360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97</xdr:row>
          <xdr:rowOff>0</xdr:rowOff>
        </xdr:from>
        <xdr:to>
          <xdr:col>1</xdr:col>
          <xdr:colOff>22860</xdr:colOff>
          <xdr:row>98</xdr:row>
          <xdr:rowOff>30480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97</xdr:row>
          <xdr:rowOff>175260</xdr:rowOff>
        </xdr:from>
        <xdr:to>
          <xdr:col>1</xdr:col>
          <xdr:colOff>22860</xdr:colOff>
          <xdr:row>99</xdr:row>
          <xdr:rowOff>7620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84</xdr:row>
          <xdr:rowOff>0</xdr:rowOff>
        </xdr:from>
        <xdr:to>
          <xdr:col>1</xdr:col>
          <xdr:colOff>601980</xdr:colOff>
          <xdr:row>85</xdr:row>
          <xdr:rowOff>30480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88</xdr:row>
          <xdr:rowOff>7620</xdr:rowOff>
        </xdr:from>
        <xdr:to>
          <xdr:col>2</xdr:col>
          <xdr:colOff>22860</xdr:colOff>
          <xdr:row>89</xdr:row>
          <xdr:rowOff>38100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99</xdr:row>
          <xdr:rowOff>0</xdr:rowOff>
        </xdr:from>
        <xdr:to>
          <xdr:col>1</xdr:col>
          <xdr:colOff>601980</xdr:colOff>
          <xdr:row>100</xdr:row>
          <xdr:rowOff>30480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297180</xdr:colOff>
          <xdr:row>102</xdr:row>
          <xdr:rowOff>0</xdr:rowOff>
        </xdr:from>
        <xdr:to>
          <xdr:col>0</xdr:col>
          <xdr:colOff>601980</xdr:colOff>
          <xdr:row>103</xdr:row>
          <xdr:rowOff>30480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103</xdr:row>
          <xdr:rowOff>7620</xdr:rowOff>
        </xdr:from>
        <xdr:to>
          <xdr:col>2</xdr:col>
          <xdr:colOff>22860</xdr:colOff>
          <xdr:row>104</xdr:row>
          <xdr:rowOff>38100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105</xdr:row>
          <xdr:rowOff>0</xdr:rowOff>
        </xdr:from>
        <xdr:to>
          <xdr:col>2</xdr:col>
          <xdr:colOff>22860</xdr:colOff>
          <xdr:row>106</xdr:row>
          <xdr:rowOff>30480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106</xdr:row>
          <xdr:rowOff>7620</xdr:rowOff>
        </xdr:from>
        <xdr:to>
          <xdr:col>2</xdr:col>
          <xdr:colOff>22860</xdr:colOff>
          <xdr:row>107</xdr:row>
          <xdr:rowOff>38100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109</xdr:row>
          <xdr:rowOff>7620</xdr:rowOff>
        </xdr:from>
        <xdr:to>
          <xdr:col>2</xdr:col>
          <xdr:colOff>22860</xdr:colOff>
          <xdr:row>110</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113</xdr:row>
          <xdr:rowOff>7620</xdr:rowOff>
        </xdr:from>
        <xdr:to>
          <xdr:col>2</xdr:col>
          <xdr:colOff>22860</xdr:colOff>
          <xdr:row>114</xdr:row>
          <xdr:rowOff>38100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117</xdr:row>
          <xdr:rowOff>0</xdr:rowOff>
        </xdr:from>
        <xdr:to>
          <xdr:col>2</xdr:col>
          <xdr:colOff>22860</xdr:colOff>
          <xdr:row>118</xdr:row>
          <xdr:rowOff>30480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120</xdr:row>
          <xdr:rowOff>0</xdr:rowOff>
        </xdr:from>
        <xdr:to>
          <xdr:col>3</xdr:col>
          <xdr:colOff>22860</xdr:colOff>
          <xdr:row>121</xdr:row>
          <xdr:rowOff>30480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121</xdr:row>
          <xdr:rowOff>22860</xdr:rowOff>
        </xdr:from>
        <xdr:to>
          <xdr:col>3</xdr:col>
          <xdr:colOff>22860</xdr:colOff>
          <xdr:row>122</xdr:row>
          <xdr:rowOff>45720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123</xdr:row>
          <xdr:rowOff>7620</xdr:rowOff>
        </xdr:from>
        <xdr:to>
          <xdr:col>1</xdr:col>
          <xdr:colOff>22860</xdr:colOff>
          <xdr:row>124</xdr:row>
          <xdr:rowOff>45720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126</xdr:row>
          <xdr:rowOff>7620</xdr:rowOff>
        </xdr:from>
        <xdr:to>
          <xdr:col>2</xdr:col>
          <xdr:colOff>22860</xdr:colOff>
          <xdr:row>127</xdr:row>
          <xdr:rowOff>38100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126</xdr:row>
          <xdr:rowOff>182880</xdr:rowOff>
        </xdr:from>
        <xdr:to>
          <xdr:col>2</xdr:col>
          <xdr:colOff>22860</xdr:colOff>
          <xdr:row>128</xdr:row>
          <xdr:rowOff>22860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127</xdr:row>
          <xdr:rowOff>182880</xdr:rowOff>
        </xdr:from>
        <xdr:to>
          <xdr:col>2</xdr:col>
          <xdr:colOff>22860</xdr:colOff>
          <xdr:row>129</xdr:row>
          <xdr:rowOff>22860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128</xdr:row>
          <xdr:rowOff>182880</xdr:rowOff>
        </xdr:from>
        <xdr:to>
          <xdr:col>2</xdr:col>
          <xdr:colOff>22860</xdr:colOff>
          <xdr:row>130</xdr:row>
          <xdr:rowOff>22860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129</xdr:row>
          <xdr:rowOff>182880</xdr:rowOff>
        </xdr:from>
        <xdr:to>
          <xdr:col>2</xdr:col>
          <xdr:colOff>22860</xdr:colOff>
          <xdr:row>131</xdr:row>
          <xdr:rowOff>38100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131</xdr:row>
          <xdr:rowOff>0</xdr:rowOff>
        </xdr:from>
        <xdr:to>
          <xdr:col>1</xdr:col>
          <xdr:colOff>22860</xdr:colOff>
          <xdr:row>132</xdr:row>
          <xdr:rowOff>38100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133</xdr:row>
          <xdr:rowOff>0</xdr:rowOff>
        </xdr:from>
        <xdr:to>
          <xdr:col>1</xdr:col>
          <xdr:colOff>22860</xdr:colOff>
          <xdr:row>134</xdr:row>
          <xdr:rowOff>30480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135</xdr:row>
          <xdr:rowOff>0</xdr:rowOff>
        </xdr:from>
        <xdr:to>
          <xdr:col>1</xdr:col>
          <xdr:colOff>22860</xdr:colOff>
          <xdr:row>136</xdr:row>
          <xdr:rowOff>30480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136</xdr:row>
          <xdr:rowOff>0</xdr:rowOff>
        </xdr:from>
        <xdr:to>
          <xdr:col>1</xdr:col>
          <xdr:colOff>601980</xdr:colOff>
          <xdr:row>137</xdr:row>
          <xdr:rowOff>30480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136</xdr:row>
          <xdr:rowOff>175260</xdr:rowOff>
        </xdr:from>
        <xdr:to>
          <xdr:col>1</xdr:col>
          <xdr:colOff>601980</xdr:colOff>
          <xdr:row>137</xdr:row>
          <xdr:rowOff>190500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xdr:colOff>
          <xdr:row>140</xdr:row>
          <xdr:rowOff>182880</xdr:rowOff>
        </xdr:from>
        <xdr:to>
          <xdr:col>1</xdr:col>
          <xdr:colOff>601980</xdr:colOff>
          <xdr:row>142</xdr:row>
          <xdr:rowOff>38100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155</xdr:row>
          <xdr:rowOff>0</xdr:rowOff>
        </xdr:from>
        <xdr:to>
          <xdr:col>1</xdr:col>
          <xdr:colOff>22860</xdr:colOff>
          <xdr:row>156</xdr:row>
          <xdr:rowOff>30480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156</xdr:row>
          <xdr:rowOff>182880</xdr:rowOff>
        </xdr:from>
        <xdr:to>
          <xdr:col>1</xdr:col>
          <xdr:colOff>22860</xdr:colOff>
          <xdr:row>158</xdr:row>
          <xdr:rowOff>22860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15240</xdr:colOff>
      <xdr:row>21</xdr:row>
      <xdr:rowOff>0</xdr:rowOff>
    </xdr:from>
    <xdr:to>
      <xdr:col>10</xdr:col>
      <xdr:colOff>525780</xdr:colOff>
      <xdr:row>25</xdr:row>
      <xdr:rowOff>22860</xdr:rowOff>
    </xdr:to>
    <xdr:sp macro="" textlink="">
      <xdr:nvSpPr>
        <xdr:cNvPr id="2" name="TextBox 1"/>
        <xdr:cNvSpPr txBox="1"/>
      </xdr:nvSpPr>
      <xdr:spPr>
        <a:xfrm>
          <a:off x="15240" y="3924300"/>
          <a:ext cx="689610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lgn="l"/>
          <a:r>
            <a:rPr lang="en-US"/>
            <a:t>- If the unit does not meet required criteria, then Major Measures have not been completed adequately and additional work must be considered and/or completed.                                                                                                                - </a:t>
          </a:r>
          <a:r>
            <a:rPr lang="en-US" b="1" u="sng"/>
            <a:t>Subrecipient CANNOT perform any Secondary measures until ALL criteria for Major Measures have been adequately addressed and/or installed</a:t>
          </a:r>
          <a:r>
            <a:rPr lang="en-US"/>
            <a:t>.                                                                                                                                                                        -If Subrecipient does NOT meet or exceed the required criteria for major measures consistently across program years, future LIHEAP Weatherization contracts for Subrecipient could be restricted on the installation of secondary measures.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xdr:colOff>
          <xdr:row>4</xdr:row>
          <xdr:rowOff>22860</xdr:rowOff>
        </xdr:from>
        <xdr:to>
          <xdr:col>10</xdr:col>
          <xdr:colOff>731520</xdr:colOff>
          <xdr:row>4</xdr:row>
          <xdr:rowOff>228600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4</xdr:row>
          <xdr:rowOff>7620</xdr:rowOff>
        </xdr:from>
        <xdr:to>
          <xdr:col>12</xdr:col>
          <xdr:colOff>746760</xdr:colOff>
          <xdr:row>4</xdr:row>
          <xdr:rowOff>220980</xdr:rowOff>
        </xdr:to>
        <xdr:sp macro="" textlink="">
          <xdr:nvSpPr>
            <xdr:cNvPr id="35842" name="Check Box 2" hidden="1">
              <a:extLst>
                <a:ext uri="{63B3BB69-23CF-44E3-9099-C40C66FF867C}">
                  <a14:compatExt spid="_x0000_s3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5</xdr:row>
          <xdr:rowOff>7620</xdr:rowOff>
        </xdr:from>
        <xdr:to>
          <xdr:col>10</xdr:col>
          <xdr:colOff>746760</xdr:colOff>
          <xdr:row>5</xdr:row>
          <xdr:rowOff>220980</xdr:rowOff>
        </xdr:to>
        <xdr:sp macro="" textlink="">
          <xdr:nvSpPr>
            <xdr:cNvPr id="35843" name="Check Box 3" hidden="1">
              <a:extLst>
                <a:ext uri="{63B3BB69-23CF-44E3-9099-C40C66FF867C}">
                  <a14:compatExt spid="_x0000_s3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5</xdr:row>
          <xdr:rowOff>22860</xdr:rowOff>
        </xdr:from>
        <xdr:to>
          <xdr:col>12</xdr:col>
          <xdr:colOff>746760</xdr:colOff>
          <xdr:row>6</xdr:row>
          <xdr:rowOff>0</xdr:rowOff>
        </xdr:to>
        <xdr:sp macro="" textlink="">
          <xdr:nvSpPr>
            <xdr:cNvPr id="35844" name="Check Box 4" hidden="1">
              <a:extLst>
                <a:ext uri="{63B3BB69-23CF-44E3-9099-C40C66FF867C}">
                  <a14:compatExt spid="_x0000_s3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7620</xdr:rowOff>
        </xdr:from>
        <xdr:to>
          <xdr:col>10</xdr:col>
          <xdr:colOff>746760</xdr:colOff>
          <xdr:row>6</xdr:row>
          <xdr:rowOff>220980</xdr:rowOff>
        </xdr:to>
        <xdr:sp macro="" textlink="">
          <xdr:nvSpPr>
            <xdr:cNvPr id="35845" name="Check Box 5" hidden="1">
              <a:extLst>
                <a:ext uri="{63B3BB69-23CF-44E3-9099-C40C66FF867C}">
                  <a14:compatExt spid="_x0000_s3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6</xdr:row>
          <xdr:rowOff>22860</xdr:rowOff>
        </xdr:from>
        <xdr:to>
          <xdr:col>12</xdr:col>
          <xdr:colOff>746760</xdr:colOff>
          <xdr:row>6</xdr:row>
          <xdr:rowOff>228600</xdr:rowOff>
        </xdr:to>
        <xdr:sp macro="" textlink="">
          <xdr:nvSpPr>
            <xdr:cNvPr id="35846" name="Check Box 6" hidden="1">
              <a:extLst>
                <a:ext uri="{63B3BB69-23CF-44E3-9099-C40C66FF867C}">
                  <a14:compatExt spid="_x0000_s3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22860</xdr:rowOff>
        </xdr:from>
        <xdr:to>
          <xdr:col>10</xdr:col>
          <xdr:colOff>731520</xdr:colOff>
          <xdr:row>7</xdr:row>
          <xdr:rowOff>228600</xdr:rowOff>
        </xdr:to>
        <xdr:sp macro="" textlink="">
          <xdr:nvSpPr>
            <xdr:cNvPr id="35847" name="Check Box 7" hidden="1">
              <a:extLst>
                <a:ext uri="{63B3BB69-23CF-44E3-9099-C40C66FF867C}">
                  <a14:compatExt spid="_x0000_s3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7</xdr:row>
          <xdr:rowOff>22860</xdr:rowOff>
        </xdr:from>
        <xdr:to>
          <xdr:col>12</xdr:col>
          <xdr:colOff>746760</xdr:colOff>
          <xdr:row>8</xdr:row>
          <xdr:rowOff>0</xdr:rowOff>
        </xdr:to>
        <xdr:sp macro="" textlink="">
          <xdr:nvSpPr>
            <xdr:cNvPr id="35848" name="Check Box 8" hidden="1">
              <a:extLst>
                <a:ext uri="{63B3BB69-23CF-44E3-9099-C40C66FF867C}">
                  <a14:compatExt spid="_x0000_s3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7620</xdr:rowOff>
        </xdr:from>
        <xdr:to>
          <xdr:col>10</xdr:col>
          <xdr:colOff>731520</xdr:colOff>
          <xdr:row>8</xdr:row>
          <xdr:rowOff>220980</xdr:rowOff>
        </xdr:to>
        <xdr:sp macro="" textlink="">
          <xdr:nvSpPr>
            <xdr:cNvPr id="35849" name="Check Box 9" hidden="1">
              <a:extLst>
                <a:ext uri="{63B3BB69-23CF-44E3-9099-C40C66FF867C}">
                  <a14:compatExt spid="_x0000_s3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8</xdr:row>
          <xdr:rowOff>30480</xdr:rowOff>
        </xdr:from>
        <xdr:to>
          <xdr:col>12</xdr:col>
          <xdr:colOff>746760</xdr:colOff>
          <xdr:row>9</xdr:row>
          <xdr:rowOff>7620</xdr:rowOff>
        </xdr:to>
        <xdr:sp macro="" textlink="">
          <xdr:nvSpPr>
            <xdr:cNvPr id="35850" name="Check Box 10" hidden="1">
              <a:extLst>
                <a:ext uri="{63B3BB69-23CF-44E3-9099-C40C66FF867C}">
                  <a14:compatExt spid="_x0000_s3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22860</xdr:rowOff>
        </xdr:from>
        <xdr:to>
          <xdr:col>10</xdr:col>
          <xdr:colOff>746760</xdr:colOff>
          <xdr:row>10</xdr:row>
          <xdr:rowOff>0</xdr:rowOff>
        </xdr:to>
        <xdr:sp macro="" textlink="">
          <xdr:nvSpPr>
            <xdr:cNvPr id="35851" name="Check Box 11" hidden="1">
              <a:extLst>
                <a:ext uri="{63B3BB69-23CF-44E3-9099-C40C66FF867C}">
                  <a14:compatExt spid="_x0000_s3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9</xdr:row>
          <xdr:rowOff>30480</xdr:rowOff>
        </xdr:from>
        <xdr:to>
          <xdr:col>12</xdr:col>
          <xdr:colOff>746760</xdr:colOff>
          <xdr:row>10</xdr:row>
          <xdr:rowOff>7620</xdr:rowOff>
        </xdr:to>
        <xdr:sp macro="" textlink="">
          <xdr:nvSpPr>
            <xdr:cNvPr id="35852" name="Check Box 12" hidden="1">
              <a:extLst>
                <a:ext uri="{63B3BB69-23CF-44E3-9099-C40C66FF867C}">
                  <a14:compatExt spid="_x0000_s3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31</xdr:row>
          <xdr:rowOff>83820</xdr:rowOff>
        </xdr:from>
        <xdr:to>
          <xdr:col>0</xdr:col>
          <xdr:colOff>502920</xdr:colOff>
          <xdr:row>32</xdr:row>
          <xdr:rowOff>152400</xdr:rowOff>
        </xdr:to>
        <xdr:sp macro="" textlink="">
          <xdr:nvSpPr>
            <xdr:cNvPr id="35853" name="Check Box 13" hidden="1">
              <a:extLst>
                <a:ext uri="{63B3BB69-23CF-44E3-9099-C40C66FF867C}">
                  <a14:compatExt spid="_x0000_s3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31</xdr:row>
          <xdr:rowOff>106680</xdr:rowOff>
        </xdr:from>
        <xdr:to>
          <xdr:col>3</xdr:col>
          <xdr:colOff>22860</xdr:colOff>
          <xdr:row>32</xdr:row>
          <xdr:rowOff>144780</xdr:rowOff>
        </xdr:to>
        <xdr:sp macro="" textlink="">
          <xdr:nvSpPr>
            <xdr:cNvPr id="35854" name="Check Box 14" hidden="1">
              <a:extLst>
                <a:ext uri="{63B3BB69-23CF-44E3-9099-C40C66FF867C}">
                  <a14:compatExt spid="_x0000_s3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31</xdr:row>
          <xdr:rowOff>106680</xdr:rowOff>
        </xdr:from>
        <xdr:to>
          <xdr:col>1</xdr:col>
          <xdr:colOff>419100</xdr:colOff>
          <xdr:row>32</xdr:row>
          <xdr:rowOff>137160</xdr:rowOff>
        </xdr:to>
        <xdr:sp macro="" textlink="">
          <xdr:nvSpPr>
            <xdr:cNvPr id="35855" name="Check Box 15" hidden="1">
              <a:extLst>
                <a:ext uri="{63B3BB69-23CF-44E3-9099-C40C66FF867C}">
                  <a14:compatExt spid="_x0000_s3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38</xdr:row>
          <xdr:rowOff>175260</xdr:rowOff>
        </xdr:from>
        <xdr:to>
          <xdr:col>1</xdr:col>
          <xdr:colOff>38100</xdr:colOff>
          <xdr:row>40</xdr:row>
          <xdr:rowOff>7620</xdr:rowOff>
        </xdr:to>
        <xdr:sp macro="" textlink="">
          <xdr:nvSpPr>
            <xdr:cNvPr id="35856" name="Check Box 16" hidden="1">
              <a:extLst>
                <a:ext uri="{63B3BB69-23CF-44E3-9099-C40C66FF867C}">
                  <a14:compatExt spid="_x0000_s3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39</xdr:row>
          <xdr:rowOff>0</xdr:rowOff>
        </xdr:from>
        <xdr:to>
          <xdr:col>3</xdr:col>
          <xdr:colOff>106680</xdr:colOff>
          <xdr:row>40</xdr:row>
          <xdr:rowOff>7620</xdr:rowOff>
        </xdr:to>
        <xdr:sp macro="" textlink="">
          <xdr:nvSpPr>
            <xdr:cNvPr id="35857" name="Check Box 17" hidden="1">
              <a:extLst>
                <a:ext uri="{63B3BB69-23CF-44E3-9099-C40C66FF867C}">
                  <a14:compatExt spid="_x0000_s3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38</xdr:row>
          <xdr:rowOff>190500</xdr:rowOff>
        </xdr:from>
        <xdr:to>
          <xdr:col>2</xdr:col>
          <xdr:colOff>106680</xdr:colOff>
          <xdr:row>39</xdr:row>
          <xdr:rowOff>182880</xdr:rowOff>
        </xdr:to>
        <xdr:sp macro="" textlink="">
          <xdr:nvSpPr>
            <xdr:cNvPr id="35858" name="Check Box 18" hidden="1">
              <a:extLst>
                <a:ext uri="{63B3BB69-23CF-44E3-9099-C40C66FF867C}">
                  <a14:compatExt spid="_x0000_s3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41</xdr:row>
          <xdr:rowOff>22860</xdr:rowOff>
        </xdr:from>
        <xdr:to>
          <xdr:col>1</xdr:col>
          <xdr:colOff>30480</xdr:colOff>
          <xdr:row>41</xdr:row>
          <xdr:rowOff>152400</xdr:rowOff>
        </xdr:to>
        <xdr:sp macro="" textlink="">
          <xdr:nvSpPr>
            <xdr:cNvPr id="35859" name="Check Box 19" hidden="1">
              <a:extLst>
                <a:ext uri="{63B3BB69-23CF-44E3-9099-C40C66FF867C}">
                  <a14:compatExt spid="_x0000_s3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0</xdr:rowOff>
        </xdr:from>
        <xdr:to>
          <xdr:col>3</xdr:col>
          <xdr:colOff>83820</xdr:colOff>
          <xdr:row>42</xdr:row>
          <xdr:rowOff>7620</xdr:rowOff>
        </xdr:to>
        <xdr:sp macro="" textlink="">
          <xdr:nvSpPr>
            <xdr:cNvPr id="35860" name="Check Box 20" hidden="1">
              <a:extLst>
                <a:ext uri="{63B3BB69-23CF-44E3-9099-C40C66FF867C}">
                  <a14:compatExt spid="_x0000_s3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40</xdr:row>
          <xdr:rowOff>182880</xdr:rowOff>
        </xdr:from>
        <xdr:to>
          <xdr:col>2</xdr:col>
          <xdr:colOff>99060</xdr:colOff>
          <xdr:row>42</xdr:row>
          <xdr:rowOff>7620</xdr:rowOff>
        </xdr:to>
        <xdr:sp macro="" textlink="">
          <xdr:nvSpPr>
            <xdr:cNvPr id="35861" name="Check Box 21" hidden="1">
              <a:extLst>
                <a:ext uri="{63B3BB69-23CF-44E3-9099-C40C66FF867C}">
                  <a14:compatExt spid="_x0000_s3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17</xdr:row>
          <xdr:rowOff>175260</xdr:rowOff>
        </xdr:from>
        <xdr:to>
          <xdr:col>1</xdr:col>
          <xdr:colOff>251460</xdr:colOff>
          <xdr:row>19</xdr:row>
          <xdr:rowOff>22860</xdr:rowOff>
        </xdr:to>
        <xdr:sp macro="" textlink="">
          <xdr:nvSpPr>
            <xdr:cNvPr id="35862" name="Check Box 22" hidden="1">
              <a:extLst>
                <a:ext uri="{63B3BB69-23CF-44E3-9099-C40C66FF867C}">
                  <a14:compatExt spid="_x0000_s3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190500</xdr:rowOff>
        </xdr:from>
        <xdr:to>
          <xdr:col>2</xdr:col>
          <xdr:colOff>106680</xdr:colOff>
          <xdr:row>19</xdr:row>
          <xdr:rowOff>0</xdr:rowOff>
        </xdr:to>
        <xdr:sp macro="" textlink="">
          <xdr:nvSpPr>
            <xdr:cNvPr id="35863" name="Check Box 23" hidden="1">
              <a:extLst>
                <a:ext uri="{63B3BB69-23CF-44E3-9099-C40C66FF867C}">
                  <a14:compatExt spid="_x0000_s3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17</xdr:row>
          <xdr:rowOff>175260</xdr:rowOff>
        </xdr:from>
        <xdr:to>
          <xdr:col>3</xdr:col>
          <xdr:colOff>251460</xdr:colOff>
          <xdr:row>19</xdr:row>
          <xdr:rowOff>22860</xdr:rowOff>
        </xdr:to>
        <xdr:sp macro="" textlink="">
          <xdr:nvSpPr>
            <xdr:cNvPr id="35864" name="Check Box 24" hidden="1">
              <a:extLst>
                <a:ext uri="{63B3BB69-23CF-44E3-9099-C40C66FF867C}">
                  <a14:compatExt spid="_x0000_s3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36</xdr:row>
          <xdr:rowOff>175260</xdr:rowOff>
        </xdr:from>
        <xdr:to>
          <xdr:col>1</xdr:col>
          <xdr:colOff>38100</xdr:colOff>
          <xdr:row>38</xdr:row>
          <xdr:rowOff>7620</xdr:rowOff>
        </xdr:to>
        <xdr:sp macro="" textlink="">
          <xdr:nvSpPr>
            <xdr:cNvPr id="35865" name="Check Box 25" hidden="1">
              <a:extLst>
                <a:ext uri="{63B3BB69-23CF-44E3-9099-C40C66FF867C}">
                  <a14:compatExt spid="_x0000_s3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37</xdr:row>
          <xdr:rowOff>0</xdr:rowOff>
        </xdr:from>
        <xdr:to>
          <xdr:col>3</xdr:col>
          <xdr:colOff>99060</xdr:colOff>
          <xdr:row>38</xdr:row>
          <xdr:rowOff>7620</xdr:rowOff>
        </xdr:to>
        <xdr:sp macro="" textlink="">
          <xdr:nvSpPr>
            <xdr:cNvPr id="35866" name="Check Box 26" hidden="1">
              <a:extLst>
                <a:ext uri="{63B3BB69-23CF-44E3-9099-C40C66FF867C}">
                  <a14:compatExt spid="_x0000_s3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36</xdr:row>
          <xdr:rowOff>190500</xdr:rowOff>
        </xdr:from>
        <xdr:to>
          <xdr:col>2</xdr:col>
          <xdr:colOff>106680</xdr:colOff>
          <xdr:row>37</xdr:row>
          <xdr:rowOff>182880</xdr:rowOff>
        </xdr:to>
        <xdr:sp macro="" textlink="">
          <xdr:nvSpPr>
            <xdr:cNvPr id="35867" name="Check Box 27" hidden="1">
              <a:extLst>
                <a:ext uri="{63B3BB69-23CF-44E3-9099-C40C66FF867C}">
                  <a14:compatExt spid="_x0000_s3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22860</xdr:rowOff>
        </xdr:from>
        <xdr:to>
          <xdr:col>1</xdr:col>
          <xdr:colOff>30480</xdr:colOff>
          <xdr:row>46</xdr:row>
          <xdr:rowOff>152400</xdr:rowOff>
        </xdr:to>
        <xdr:sp macro="" textlink="">
          <xdr:nvSpPr>
            <xdr:cNvPr id="35868" name="Check Box 28" hidden="1">
              <a:extLst>
                <a:ext uri="{63B3BB69-23CF-44E3-9099-C40C66FF867C}">
                  <a14:compatExt spid="_x0000_s3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0</xdr:rowOff>
        </xdr:from>
        <xdr:to>
          <xdr:col>3</xdr:col>
          <xdr:colOff>83820</xdr:colOff>
          <xdr:row>47</xdr:row>
          <xdr:rowOff>7620</xdr:rowOff>
        </xdr:to>
        <xdr:sp macro="" textlink="">
          <xdr:nvSpPr>
            <xdr:cNvPr id="35869" name="Check Box 29" hidden="1">
              <a:extLst>
                <a:ext uri="{63B3BB69-23CF-44E3-9099-C40C66FF867C}">
                  <a14:compatExt spid="_x0000_s3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45</xdr:row>
          <xdr:rowOff>182880</xdr:rowOff>
        </xdr:from>
        <xdr:to>
          <xdr:col>2</xdr:col>
          <xdr:colOff>99060</xdr:colOff>
          <xdr:row>47</xdr:row>
          <xdr:rowOff>7620</xdr:rowOff>
        </xdr:to>
        <xdr:sp macro="" textlink="">
          <xdr:nvSpPr>
            <xdr:cNvPr id="35870" name="Check Box 30" hidden="1">
              <a:extLst>
                <a:ext uri="{63B3BB69-23CF-44E3-9099-C40C66FF867C}">
                  <a14:compatExt spid="_x0000_s3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28</xdr:row>
          <xdr:rowOff>0</xdr:rowOff>
        </xdr:from>
        <xdr:to>
          <xdr:col>0</xdr:col>
          <xdr:colOff>487680</xdr:colOff>
          <xdr:row>28</xdr:row>
          <xdr:rowOff>259080</xdr:rowOff>
        </xdr:to>
        <xdr:sp macro="" textlink="">
          <xdr:nvSpPr>
            <xdr:cNvPr id="35871" name="Check Box 31" hidden="1">
              <a:extLst>
                <a:ext uri="{63B3BB69-23CF-44E3-9099-C40C66FF867C}">
                  <a14:compatExt spid="_x0000_s3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28</xdr:row>
          <xdr:rowOff>22860</xdr:rowOff>
        </xdr:from>
        <xdr:to>
          <xdr:col>3</xdr:col>
          <xdr:colOff>30480</xdr:colOff>
          <xdr:row>28</xdr:row>
          <xdr:rowOff>251460</xdr:rowOff>
        </xdr:to>
        <xdr:sp macro="" textlink="">
          <xdr:nvSpPr>
            <xdr:cNvPr id="35872" name="Check Box 32" hidden="1">
              <a:extLst>
                <a:ext uri="{63B3BB69-23CF-44E3-9099-C40C66FF867C}">
                  <a14:compatExt spid="_x0000_s3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28</xdr:row>
          <xdr:rowOff>30480</xdr:rowOff>
        </xdr:from>
        <xdr:to>
          <xdr:col>2</xdr:col>
          <xdr:colOff>7620</xdr:colOff>
          <xdr:row>28</xdr:row>
          <xdr:rowOff>236220</xdr:rowOff>
        </xdr:to>
        <xdr:sp macro="" textlink="">
          <xdr:nvSpPr>
            <xdr:cNvPr id="35873" name="Check Box 33" hidden="1">
              <a:extLst>
                <a:ext uri="{63B3BB69-23CF-44E3-9099-C40C66FF867C}">
                  <a14:compatExt spid="_x0000_s3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22</xdr:row>
          <xdr:rowOff>175260</xdr:rowOff>
        </xdr:from>
        <xdr:to>
          <xdr:col>1</xdr:col>
          <xdr:colOff>251460</xdr:colOff>
          <xdr:row>24</xdr:row>
          <xdr:rowOff>22860</xdr:rowOff>
        </xdr:to>
        <xdr:sp macro="" textlink="">
          <xdr:nvSpPr>
            <xdr:cNvPr id="35874" name="Check Box 34" hidden="1">
              <a:extLst>
                <a:ext uri="{63B3BB69-23CF-44E3-9099-C40C66FF867C}">
                  <a14:compatExt spid="_x0000_s3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2</xdr:col>
          <xdr:colOff>106680</xdr:colOff>
          <xdr:row>24</xdr:row>
          <xdr:rowOff>0</xdr:rowOff>
        </xdr:to>
        <xdr:sp macro="" textlink="">
          <xdr:nvSpPr>
            <xdr:cNvPr id="35875" name="Check Box 35" hidden="1">
              <a:extLst>
                <a:ext uri="{63B3BB69-23CF-44E3-9099-C40C66FF867C}">
                  <a14:compatExt spid="_x0000_s3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22</xdr:row>
          <xdr:rowOff>175260</xdr:rowOff>
        </xdr:from>
        <xdr:to>
          <xdr:col>3</xdr:col>
          <xdr:colOff>251460</xdr:colOff>
          <xdr:row>24</xdr:row>
          <xdr:rowOff>22860</xdr:rowOff>
        </xdr:to>
        <xdr:sp macro="" textlink="">
          <xdr:nvSpPr>
            <xdr:cNvPr id="35876" name="Check Box 36" hidden="1">
              <a:extLst>
                <a:ext uri="{63B3BB69-23CF-44E3-9099-C40C66FF867C}">
                  <a14:compatExt spid="_x0000_s3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22860</xdr:rowOff>
        </xdr:from>
        <xdr:to>
          <xdr:col>1</xdr:col>
          <xdr:colOff>30480</xdr:colOff>
          <xdr:row>52</xdr:row>
          <xdr:rowOff>152400</xdr:rowOff>
        </xdr:to>
        <xdr:sp macro="" textlink="">
          <xdr:nvSpPr>
            <xdr:cNvPr id="35877" name="Check Box 37" hidden="1">
              <a:extLst>
                <a:ext uri="{63B3BB69-23CF-44E3-9099-C40C66FF867C}">
                  <a14:compatExt spid="_x0000_s3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52</xdr:row>
          <xdr:rowOff>0</xdr:rowOff>
        </xdr:from>
        <xdr:to>
          <xdr:col>3</xdr:col>
          <xdr:colOff>83820</xdr:colOff>
          <xdr:row>53</xdr:row>
          <xdr:rowOff>7620</xdr:rowOff>
        </xdr:to>
        <xdr:sp macro="" textlink="">
          <xdr:nvSpPr>
            <xdr:cNvPr id="35878" name="Check Box 38" hidden="1">
              <a:extLst>
                <a:ext uri="{63B3BB69-23CF-44E3-9099-C40C66FF867C}">
                  <a14:compatExt spid="_x0000_s3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51</xdr:row>
          <xdr:rowOff>182880</xdr:rowOff>
        </xdr:from>
        <xdr:to>
          <xdr:col>2</xdr:col>
          <xdr:colOff>99060</xdr:colOff>
          <xdr:row>53</xdr:row>
          <xdr:rowOff>7620</xdr:rowOff>
        </xdr:to>
        <xdr:sp macro="" textlink="">
          <xdr:nvSpPr>
            <xdr:cNvPr id="35879" name="Check Box 39" hidden="1">
              <a:extLst>
                <a:ext uri="{63B3BB69-23CF-44E3-9099-C40C66FF867C}">
                  <a14:compatExt spid="_x0000_s3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54</xdr:row>
          <xdr:rowOff>22860</xdr:rowOff>
        </xdr:from>
        <xdr:to>
          <xdr:col>1</xdr:col>
          <xdr:colOff>30480</xdr:colOff>
          <xdr:row>54</xdr:row>
          <xdr:rowOff>152400</xdr:rowOff>
        </xdr:to>
        <xdr:sp macro="" textlink="">
          <xdr:nvSpPr>
            <xdr:cNvPr id="35880" name="Check Box 40" hidden="1">
              <a:extLst>
                <a:ext uri="{63B3BB69-23CF-44E3-9099-C40C66FF867C}">
                  <a14:compatExt spid="_x0000_s3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53</xdr:row>
          <xdr:rowOff>182880</xdr:rowOff>
        </xdr:from>
        <xdr:to>
          <xdr:col>3</xdr:col>
          <xdr:colOff>99060</xdr:colOff>
          <xdr:row>54</xdr:row>
          <xdr:rowOff>190500</xdr:rowOff>
        </xdr:to>
        <xdr:sp macro="" textlink="">
          <xdr:nvSpPr>
            <xdr:cNvPr id="35881" name="Check Box 41" hidden="1">
              <a:extLst>
                <a:ext uri="{63B3BB69-23CF-44E3-9099-C40C66FF867C}">
                  <a14:compatExt spid="_x0000_s3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53</xdr:row>
          <xdr:rowOff>182880</xdr:rowOff>
        </xdr:from>
        <xdr:to>
          <xdr:col>2</xdr:col>
          <xdr:colOff>99060</xdr:colOff>
          <xdr:row>55</xdr:row>
          <xdr:rowOff>7620</xdr:rowOff>
        </xdr:to>
        <xdr:sp macro="" textlink="">
          <xdr:nvSpPr>
            <xdr:cNvPr id="35882" name="Check Box 42" hidden="1">
              <a:extLst>
                <a:ext uri="{63B3BB69-23CF-44E3-9099-C40C66FF867C}">
                  <a14:compatExt spid="_x0000_s3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57</xdr:row>
          <xdr:rowOff>22860</xdr:rowOff>
        </xdr:from>
        <xdr:to>
          <xdr:col>1</xdr:col>
          <xdr:colOff>30480</xdr:colOff>
          <xdr:row>57</xdr:row>
          <xdr:rowOff>152400</xdr:rowOff>
        </xdr:to>
        <xdr:sp macro="" textlink="">
          <xdr:nvSpPr>
            <xdr:cNvPr id="35883" name="Check Box 43" hidden="1">
              <a:extLst>
                <a:ext uri="{63B3BB69-23CF-44E3-9099-C40C66FF867C}">
                  <a14:compatExt spid="_x0000_s3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0</xdr:rowOff>
        </xdr:from>
        <xdr:to>
          <xdr:col>3</xdr:col>
          <xdr:colOff>83820</xdr:colOff>
          <xdr:row>58</xdr:row>
          <xdr:rowOff>7620</xdr:rowOff>
        </xdr:to>
        <xdr:sp macro="" textlink="">
          <xdr:nvSpPr>
            <xdr:cNvPr id="35884" name="Check Box 44" hidden="1">
              <a:extLst>
                <a:ext uri="{63B3BB69-23CF-44E3-9099-C40C66FF867C}">
                  <a14:compatExt spid="_x0000_s3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56</xdr:row>
          <xdr:rowOff>182880</xdr:rowOff>
        </xdr:from>
        <xdr:to>
          <xdr:col>2</xdr:col>
          <xdr:colOff>99060</xdr:colOff>
          <xdr:row>58</xdr:row>
          <xdr:rowOff>7620</xdr:rowOff>
        </xdr:to>
        <xdr:sp macro="" textlink="">
          <xdr:nvSpPr>
            <xdr:cNvPr id="35885" name="Check Box 45" hidden="1">
              <a:extLst>
                <a:ext uri="{63B3BB69-23CF-44E3-9099-C40C66FF867C}">
                  <a14:compatExt spid="_x0000_s3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59</xdr:row>
          <xdr:rowOff>22860</xdr:rowOff>
        </xdr:from>
        <xdr:to>
          <xdr:col>1</xdr:col>
          <xdr:colOff>30480</xdr:colOff>
          <xdr:row>59</xdr:row>
          <xdr:rowOff>152400</xdr:rowOff>
        </xdr:to>
        <xdr:sp macro="" textlink="">
          <xdr:nvSpPr>
            <xdr:cNvPr id="35886" name="Check Box 46" hidden="1">
              <a:extLst>
                <a:ext uri="{63B3BB69-23CF-44E3-9099-C40C66FF867C}">
                  <a14:compatExt spid="_x0000_s3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58</xdr:row>
          <xdr:rowOff>190500</xdr:rowOff>
        </xdr:from>
        <xdr:to>
          <xdr:col>3</xdr:col>
          <xdr:colOff>76200</xdr:colOff>
          <xdr:row>60</xdr:row>
          <xdr:rowOff>0</xdr:rowOff>
        </xdr:to>
        <xdr:sp macro="" textlink="">
          <xdr:nvSpPr>
            <xdr:cNvPr id="35887" name="Check Box 47" hidden="1">
              <a:extLst>
                <a:ext uri="{63B3BB69-23CF-44E3-9099-C40C66FF867C}">
                  <a14:compatExt spid="_x0000_s3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58</xdr:row>
          <xdr:rowOff>182880</xdr:rowOff>
        </xdr:from>
        <xdr:to>
          <xdr:col>2</xdr:col>
          <xdr:colOff>99060</xdr:colOff>
          <xdr:row>60</xdr:row>
          <xdr:rowOff>7620</xdr:rowOff>
        </xdr:to>
        <xdr:sp macro="" textlink="">
          <xdr:nvSpPr>
            <xdr:cNvPr id="35888" name="Check Box 48" hidden="1">
              <a:extLst>
                <a:ext uri="{63B3BB69-23CF-44E3-9099-C40C66FF867C}">
                  <a14:compatExt spid="_x0000_s3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61</xdr:row>
          <xdr:rowOff>22860</xdr:rowOff>
        </xdr:from>
        <xdr:to>
          <xdr:col>1</xdr:col>
          <xdr:colOff>30480</xdr:colOff>
          <xdr:row>61</xdr:row>
          <xdr:rowOff>152400</xdr:rowOff>
        </xdr:to>
        <xdr:sp macro="" textlink="">
          <xdr:nvSpPr>
            <xdr:cNvPr id="35889" name="Check Box 49" hidden="1">
              <a:extLst>
                <a:ext uri="{63B3BB69-23CF-44E3-9099-C40C66FF867C}">
                  <a14:compatExt spid="_x0000_s3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60</xdr:row>
          <xdr:rowOff>182880</xdr:rowOff>
        </xdr:from>
        <xdr:to>
          <xdr:col>3</xdr:col>
          <xdr:colOff>76200</xdr:colOff>
          <xdr:row>61</xdr:row>
          <xdr:rowOff>190500</xdr:rowOff>
        </xdr:to>
        <xdr:sp macro="" textlink="">
          <xdr:nvSpPr>
            <xdr:cNvPr id="35890" name="Check Box 50" hidden="1">
              <a:extLst>
                <a:ext uri="{63B3BB69-23CF-44E3-9099-C40C66FF867C}">
                  <a14:compatExt spid="_x0000_s3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60</xdr:row>
          <xdr:rowOff>182880</xdr:rowOff>
        </xdr:from>
        <xdr:to>
          <xdr:col>2</xdr:col>
          <xdr:colOff>99060</xdr:colOff>
          <xdr:row>62</xdr:row>
          <xdr:rowOff>7620</xdr:rowOff>
        </xdr:to>
        <xdr:sp macro="" textlink="">
          <xdr:nvSpPr>
            <xdr:cNvPr id="35891" name="Check Box 51" hidden="1">
              <a:extLst>
                <a:ext uri="{63B3BB69-23CF-44E3-9099-C40C66FF867C}">
                  <a14:compatExt spid="_x0000_s3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65</xdr:row>
          <xdr:rowOff>22860</xdr:rowOff>
        </xdr:from>
        <xdr:to>
          <xdr:col>1</xdr:col>
          <xdr:colOff>30480</xdr:colOff>
          <xdr:row>65</xdr:row>
          <xdr:rowOff>152400</xdr:rowOff>
        </xdr:to>
        <xdr:sp macro="" textlink="">
          <xdr:nvSpPr>
            <xdr:cNvPr id="35892" name="Check Box 52" hidden="1">
              <a:extLst>
                <a:ext uri="{63B3BB69-23CF-44E3-9099-C40C66FF867C}">
                  <a14:compatExt spid="_x0000_s3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65</xdr:row>
          <xdr:rowOff>0</xdr:rowOff>
        </xdr:from>
        <xdr:to>
          <xdr:col>3</xdr:col>
          <xdr:colOff>83820</xdr:colOff>
          <xdr:row>66</xdr:row>
          <xdr:rowOff>7620</xdr:rowOff>
        </xdr:to>
        <xdr:sp macro="" textlink="">
          <xdr:nvSpPr>
            <xdr:cNvPr id="35893" name="Check Box 53" hidden="1">
              <a:extLst>
                <a:ext uri="{63B3BB69-23CF-44E3-9099-C40C66FF867C}">
                  <a14:compatExt spid="_x0000_s3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64</xdr:row>
          <xdr:rowOff>182880</xdr:rowOff>
        </xdr:from>
        <xdr:to>
          <xdr:col>2</xdr:col>
          <xdr:colOff>99060</xdr:colOff>
          <xdr:row>66</xdr:row>
          <xdr:rowOff>7620</xdr:rowOff>
        </xdr:to>
        <xdr:sp macro="" textlink="">
          <xdr:nvSpPr>
            <xdr:cNvPr id="35894" name="Check Box 54" hidden="1">
              <a:extLst>
                <a:ext uri="{63B3BB69-23CF-44E3-9099-C40C66FF867C}">
                  <a14:compatExt spid="_x0000_s3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22860</xdr:rowOff>
        </xdr:from>
        <xdr:to>
          <xdr:col>1</xdr:col>
          <xdr:colOff>30480</xdr:colOff>
          <xdr:row>67</xdr:row>
          <xdr:rowOff>152400</xdr:rowOff>
        </xdr:to>
        <xdr:sp macro="" textlink="">
          <xdr:nvSpPr>
            <xdr:cNvPr id="35895" name="Check Box 55" hidden="1">
              <a:extLst>
                <a:ext uri="{63B3BB69-23CF-44E3-9099-C40C66FF867C}">
                  <a14:compatExt spid="_x0000_s3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0</xdr:rowOff>
        </xdr:from>
        <xdr:to>
          <xdr:col>3</xdr:col>
          <xdr:colOff>83820</xdr:colOff>
          <xdr:row>68</xdr:row>
          <xdr:rowOff>7620</xdr:rowOff>
        </xdr:to>
        <xdr:sp macro="" textlink="">
          <xdr:nvSpPr>
            <xdr:cNvPr id="35896" name="Check Box 56" hidden="1">
              <a:extLst>
                <a:ext uri="{63B3BB69-23CF-44E3-9099-C40C66FF867C}">
                  <a14:compatExt spid="_x0000_s3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66</xdr:row>
          <xdr:rowOff>182880</xdr:rowOff>
        </xdr:from>
        <xdr:to>
          <xdr:col>2</xdr:col>
          <xdr:colOff>99060</xdr:colOff>
          <xdr:row>68</xdr:row>
          <xdr:rowOff>7620</xdr:rowOff>
        </xdr:to>
        <xdr:sp macro="" textlink="">
          <xdr:nvSpPr>
            <xdr:cNvPr id="35897" name="Check Box 57" hidden="1">
              <a:extLst>
                <a:ext uri="{63B3BB69-23CF-44E3-9099-C40C66FF867C}">
                  <a14:compatExt spid="_x0000_s3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73</xdr:row>
          <xdr:rowOff>22860</xdr:rowOff>
        </xdr:from>
        <xdr:to>
          <xdr:col>1</xdr:col>
          <xdr:colOff>30480</xdr:colOff>
          <xdr:row>73</xdr:row>
          <xdr:rowOff>152400</xdr:rowOff>
        </xdr:to>
        <xdr:sp macro="" textlink="">
          <xdr:nvSpPr>
            <xdr:cNvPr id="35898" name="Check Box 58" hidden="1">
              <a:extLst>
                <a:ext uri="{63B3BB69-23CF-44E3-9099-C40C66FF867C}">
                  <a14:compatExt spid="_x0000_s3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73</xdr:row>
          <xdr:rowOff>0</xdr:rowOff>
        </xdr:from>
        <xdr:to>
          <xdr:col>3</xdr:col>
          <xdr:colOff>83820</xdr:colOff>
          <xdr:row>74</xdr:row>
          <xdr:rowOff>7620</xdr:rowOff>
        </xdr:to>
        <xdr:sp macro="" textlink="">
          <xdr:nvSpPr>
            <xdr:cNvPr id="35899" name="Check Box 59" hidden="1">
              <a:extLst>
                <a:ext uri="{63B3BB69-23CF-44E3-9099-C40C66FF867C}">
                  <a14:compatExt spid="_x0000_s3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72</xdr:row>
          <xdr:rowOff>182880</xdr:rowOff>
        </xdr:from>
        <xdr:to>
          <xdr:col>2</xdr:col>
          <xdr:colOff>99060</xdr:colOff>
          <xdr:row>74</xdr:row>
          <xdr:rowOff>7620</xdr:rowOff>
        </xdr:to>
        <xdr:sp macro="" textlink="">
          <xdr:nvSpPr>
            <xdr:cNvPr id="35900" name="Check Box 60" hidden="1">
              <a:extLst>
                <a:ext uri="{63B3BB69-23CF-44E3-9099-C40C66FF867C}">
                  <a14:compatExt spid="_x0000_s3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75</xdr:row>
          <xdr:rowOff>22860</xdr:rowOff>
        </xdr:from>
        <xdr:to>
          <xdr:col>1</xdr:col>
          <xdr:colOff>30480</xdr:colOff>
          <xdr:row>75</xdr:row>
          <xdr:rowOff>152400</xdr:rowOff>
        </xdr:to>
        <xdr:sp macro="" textlink="">
          <xdr:nvSpPr>
            <xdr:cNvPr id="35901" name="Check Box 61" hidden="1">
              <a:extLst>
                <a:ext uri="{63B3BB69-23CF-44E3-9099-C40C66FF867C}">
                  <a14:compatExt spid="_x0000_s3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75</xdr:row>
          <xdr:rowOff>0</xdr:rowOff>
        </xdr:from>
        <xdr:to>
          <xdr:col>3</xdr:col>
          <xdr:colOff>83820</xdr:colOff>
          <xdr:row>76</xdr:row>
          <xdr:rowOff>7620</xdr:rowOff>
        </xdr:to>
        <xdr:sp macro="" textlink="">
          <xdr:nvSpPr>
            <xdr:cNvPr id="35902" name="Check Box 62" hidden="1">
              <a:extLst>
                <a:ext uri="{63B3BB69-23CF-44E3-9099-C40C66FF867C}">
                  <a14:compatExt spid="_x0000_s3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74</xdr:row>
          <xdr:rowOff>182880</xdr:rowOff>
        </xdr:from>
        <xdr:to>
          <xdr:col>2</xdr:col>
          <xdr:colOff>99060</xdr:colOff>
          <xdr:row>76</xdr:row>
          <xdr:rowOff>7620</xdr:rowOff>
        </xdr:to>
        <xdr:sp macro="" textlink="">
          <xdr:nvSpPr>
            <xdr:cNvPr id="35903" name="Check Box 63" hidden="1">
              <a:extLst>
                <a:ext uri="{63B3BB69-23CF-44E3-9099-C40C66FF867C}">
                  <a14:compatExt spid="_x0000_s3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81</xdr:row>
          <xdr:rowOff>22860</xdr:rowOff>
        </xdr:from>
        <xdr:to>
          <xdr:col>1</xdr:col>
          <xdr:colOff>30480</xdr:colOff>
          <xdr:row>81</xdr:row>
          <xdr:rowOff>152400</xdr:rowOff>
        </xdr:to>
        <xdr:sp macro="" textlink="">
          <xdr:nvSpPr>
            <xdr:cNvPr id="35904" name="Check Box 64" hidden="1">
              <a:extLst>
                <a:ext uri="{63B3BB69-23CF-44E3-9099-C40C66FF867C}">
                  <a14:compatExt spid="_x0000_s3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81</xdr:row>
          <xdr:rowOff>0</xdr:rowOff>
        </xdr:from>
        <xdr:to>
          <xdr:col>3</xdr:col>
          <xdr:colOff>83820</xdr:colOff>
          <xdr:row>82</xdr:row>
          <xdr:rowOff>7620</xdr:rowOff>
        </xdr:to>
        <xdr:sp macro="" textlink="">
          <xdr:nvSpPr>
            <xdr:cNvPr id="35905" name="Check Box 65" hidden="1">
              <a:extLst>
                <a:ext uri="{63B3BB69-23CF-44E3-9099-C40C66FF867C}">
                  <a14:compatExt spid="_x0000_s3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80</xdr:row>
          <xdr:rowOff>182880</xdr:rowOff>
        </xdr:from>
        <xdr:to>
          <xdr:col>2</xdr:col>
          <xdr:colOff>99060</xdr:colOff>
          <xdr:row>82</xdr:row>
          <xdr:rowOff>7620</xdr:rowOff>
        </xdr:to>
        <xdr:sp macro="" textlink="">
          <xdr:nvSpPr>
            <xdr:cNvPr id="35906" name="Check Box 66" hidden="1">
              <a:extLst>
                <a:ext uri="{63B3BB69-23CF-44E3-9099-C40C66FF867C}">
                  <a14:compatExt spid="_x0000_s3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83</xdr:row>
          <xdr:rowOff>22860</xdr:rowOff>
        </xdr:from>
        <xdr:to>
          <xdr:col>1</xdr:col>
          <xdr:colOff>30480</xdr:colOff>
          <xdr:row>83</xdr:row>
          <xdr:rowOff>152400</xdr:rowOff>
        </xdr:to>
        <xdr:sp macro="" textlink="">
          <xdr:nvSpPr>
            <xdr:cNvPr id="35907" name="Check Box 67" hidden="1">
              <a:extLst>
                <a:ext uri="{63B3BB69-23CF-44E3-9099-C40C66FF867C}">
                  <a14:compatExt spid="_x0000_s3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83</xdr:row>
          <xdr:rowOff>0</xdr:rowOff>
        </xdr:from>
        <xdr:to>
          <xdr:col>3</xdr:col>
          <xdr:colOff>83820</xdr:colOff>
          <xdr:row>84</xdr:row>
          <xdr:rowOff>7620</xdr:rowOff>
        </xdr:to>
        <xdr:sp macro="" textlink="">
          <xdr:nvSpPr>
            <xdr:cNvPr id="35908" name="Check Box 68" hidden="1">
              <a:extLst>
                <a:ext uri="{63B3BB69-23CF-44E3-9099-C40C66FF867C}">
                  <a14:compatExt spid="_x0000_s3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82</xdr:row>
          <xdr:rowOff>182880</xdr:rowOff>
        </xdr:from>
        <xdr:to>
          <xdr:col>2</xdr:col>
          <xdr:colOff>99060</xdr:colOff>
          <xdr:row>84</xdr:row>
          <xdr:rowOff>7620</xdr:rowOff>
        </xdr:to>
        <xdr:sp macro="" textlink="">
          <xdr:nvSpPr>
            <xdr:cNvPr id="35909" name="Check Box 69" hidden="1">
              <a:extLst>
                <a:ext uri="{63B3BB69-23CF-44E3-9099-C40C66FF867C}">
                  <a14:compatExt spid="_x0000_s3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85</xdr:row>
          <xdr:rowOff>22860</xdr:rowOff>
        </xdr:from>
        <xdr:to>
          <xdr:col>1</xdr:col>
          <xdr:colOff>30480</xdr:colOff>
          <xdr:row>85</xdr:row>
          <xdr:rowOff>152400</xdr:rowOff>
        </xdr:to>
        <xdr:sp macro="" textlink="">
          <xdr:nvSpPr>
            <xdr:cNvPr id="35910" name="Check Box 70" hidden="1">
              <a:extLst>
                <a:ext uri="{63B3BB69-23CF-44E3-9099-C40C66FF867C}">
                  <a14:compatExt spid="_x0000_s3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85</xdr:row>
          <xdr:rowOff>0</xdr:rowOff>
        </xdr:from>
        <xdr:to>
          <xdr:col>3</xdr:col>
          <xdr:colOff>83820</xdr:colOff>
          <xdr:row>86</xdr:row>
          <xdr:rowOff>7620</xdr:rowOff>
        </xdr:to>
        <xdr:sp macro="" textlink="">
          <xdr:nvSpPr>
            <xdr:cNvPr id="35911" name="Check Box 71" hidden="1">
              <a:extLst>
                <a:ext uri="{63B3BB69-23CF-44E3-9099-C40C66FF867C}">
                  <a14:compatExt spid="_x0000_s3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84</xdr:row>
          <xdr:rowOff>182880</xdr:rowOff>
        </xdr:from>
        <xdr:to>
          <xdr:col>2</xdr:col>
          <xdr:colOff>99060</xdr:colOff>
          <xdr:row>86</xdr:row>
          <xdr:rowOff>7620</xdr:rowOff>
        </xdr:to>
        <xdr:sp macro="" textlink="">
          <xdr:nvSpPr>
            <xdr:cNvPr id="35912" name="Check Box 72" hidden="1">
              <a:extLst>
                <a:ext uri="{63B3BB69-23CF-44E3-9099-C40C66FF867C}">
                  <a14:compatExt spid="_x0000_s3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87</xdr:row>
          <xdr:rowOff>22860</xdr:rowOff>
        </xdr:from>
        <xdr:to>
          <xdr:col>1</xdr:col>
          <xdr:colOff>30480</xdr:colOff>
          <xdr:row>87</xdr:row>
          <xdr:rowOff>152400</xdr:rowOff>
        </xdr:to>
        <xdr:sp macro="" textlink="">
          <xdr:nvSpPr>
            <xdr:cNvPr id="35913" name="Check Box 73" hidden="1">
              <a:extLst>
                <a:ext uri="{63B3BB69-23CF-44E3-9099-C40C66FF867C}">
                  <a14:compatExt spid="_x0000_s3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87</xdr:row>
          <xdr:rowOff>0</xdr:rowOff>
        </xdr:from>
        <xdr:to>
          <xdr:col>3</xdr:col>
          <xdr:colOff>83820</xdr:colOff>
          <xdr:row>88</xdr:row>
          <xdr:rowOff>7620</xdr:rowOff>
        </xdr:to>
        <xdr:sp macro="" textlink="">
          <xdr:nvSpPr>
            <xdr:cNvPr id="35914" name="Check Box 74" hidden="1">
              <a:extLst>
                <a:ext uri="{63B3BB69-23CF-44E3-9099-C40C66FF867C}">
                  <a14:compatExt spid="_x0000_s3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86</xdr:row>
          <xdr:rowOff>182880</xdr:rowOff>
        </xdr:from>
        <xdr:to>
          <xdr:col>2</xdr:col>
          <xdr:colOff>99060</xdr:colOff>
          <xdr:row>88</xdr:row>
          <xdr:rowOff>7620</xdr:rowOff>
        </xdr:to>
        <xdr:sp macro="" textlink="">
          <xdr:nvSpPr>
            <xdr:cNvPr id="35915" name="Check Box 75" hidden="1">
              <a:extLst>
                <a:ext uri="{63B3BB69-23CF-44E3-9099-C40C66FF867C}">
                  <a14:compatExt spid="_x0000_s3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94</xdr:row>
          <xdr:rowOff>22860</xdr:rowOff>
        </xdr:from>
        <xdr:to>
          <xdr:col>1</xdr:col>
          <xdr:colOff>30480</xdr:colOff>
          <xdr:row>94</xdr:row>
          <xdr:rowOff>152400</xdr:rowOff>
        </xdr:to>
        <xdr:sp macro="" textlink="">
          <xdr:nvSpPr>
            <xdr:cNvPr id="35916" name="Check Box 76" hidden="1">
              <a:extLst>
                <a:ext uri="{63B3BB69-23CF-44E3-9099-C40C66FF867C}">
                  <a14:compatExt spid="_x0000_s3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94</xdr:row>
          <xdr:rowOff>0</xdr:rowOff>
        </xdr:from>
        <xdr:to>
          <xdr:col>3</xdr:col>
          <xdr:colOff>83820</xdr:colOff>
          <xdr:row>95</xdr:row>
          <xdr:rowOff>7620</xdr:rowOff>
        </xdr:to>
        <xdr:sp macro="" textlink="">
          <xdr:nvSpPr>
            <xdr:cNvPr id="35917" name="Check Box 77" hidden="1">
              <a:extLst>
                <a:ext uri="{63B3BB69-23CF-44E3-9099-C40C66FF867C}">
                  <a14:compatExt spid="_x0000_s3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93</xdr:row>
          <xdr:rowOff>182880</xdr:rowOff>
        </xdr:from>
        <xdr:to>
          <xdr:col>2</xdr:col>
          <xdr:colOff>99060</xdr:colOff>
          <xdr:row>95</xdr:row>
          <xdr:rowOff>7620</xdr:rowOff>
        </xdr:to>
        <xdr:sp macro="" textlink="">
          <xdr:nvSpPr>
            <xdr:cNvPr id="35918" name="Check Box 78" hidden="1">
              <a:extLst>
                <a:ext uri="{63B3BB69-23CF-44E3-9099-C40C66FF867C}">
                  <a14:compatExt spid="_x0000_s3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94</xdr:row>
          <xdr:rowOff>0</xdr:rowOff>
        </xdr:from>
        <xdr:to>
          <xdr:col>3</xdr:col>
          <xdr:colOff>83820</xdr:colOff>
          <xdr:row>95</xdr:row>
          <xdr:rowOff>7620</xdr:rowOff>
        </xdr:to>
        <xdr:sp macro="" textlink="">
          <xdr:nvSpPr>
            <xdr:cNvPr id="35919" name="Check Box 79" hidden="1">
              <a:extLst>
                <a:ext uri="{63B3BB69-23CF-44E3-9099-C40C66FF867C}">
                  <a14:compatExt spid="_x0000_s3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96</xdr:row>
          <xdr:rowOff>22860</xdr:rowOff>
        </xdr:from>
        <xdr:to>
          <xdr:col>1</xdr:col>
          <xdr:colOff>30480</xdr:colOff>
          <xdr:row>96</xdr:row>
          <xdr:rowOff>152400</xdr:rowOff>
        </xdr:to>
        <xdr:sp macro="" textlink="">
          <xdr:nvSpPr>
            <xdr:cNvPr id="35920" name="Check Box 80" hidden="1">
              <a:extLst>
                <a:ext uri="{63B3BB69-23CF-44E3-9099-C40C66FF867C}">
                  <a14:compatExt spid="_x0000_s3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96</xdr:row>
          <xdr:rowOff>0</xdr:rowOff>
        </xdr:from>
        <xdr:to>
          <xdr:col>3</xdr:col>
          <xdr:colOff>83820</xdr:colOff>
          <xdr:row>97</xdr:row>
          <xdr:rowOff>7620</xdr:rowOff>
        </xdr:to>
        <xdr:sp macro="" textlink="">
          <xdr:nvSpPr>
            <xdr:cNvPr id="35921" name="Check Box 81" hidden="1">
              <a:extLst>
                <a:ext uri="{63B3BB69-23CF-44E3-9099-C40C66FF867C}">
                  <a14:compatExt spid="_x0000_s3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95</xdr:row>
          <xdr:rowOff>182880</xdr:rowOff>
        </xdr:from>
        <xdr:to>
          <xdr:col>2</xdr:col>
          <xdr:colOff>99060</xdr:colOff>
          <xdr:row>97</xdr:row>
          <xdr:rowOff>7620</xdr:rowOff>
        </xdr:to>
        <xdr:sp macro="" textlink="">
          <xdr:nvSpPr>
            <xdr:cNvPr id="35922" name="Check Box 82" hidden="1">
              <a:extLst>
                <a:ext uri="{63B3BB69-23CF-44E3-9099-C40C66FF867C}">
                  <a14:compatExt spid="_x0000_s3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101</xdr:row>
          <xdr:rowOff>137160</xdr:rowOff>
        </xdr:from>
        <xdr:to>
          <xdr:col>1</xdr:col>
          <xdr:colOff>38100</xdr:colOff>
          <xdr:row>101</xdr:row>
          <xdr:rowOff>259080</xdr:rowOff>
        </xdr:to>
        <xdr:sp macro="" textlink="">
          <xdr:nvSpPr>
            <xdr:cNvPr id="35923" name="Check Box 83" hidden="1">
              <a:extLst>
                <a:ext uri="{63B3BB69-23CF-44E3-9099-C40C66FF867C}">
                  <a14:compatExt spid="_x0000_s3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101</xdr:row>
          <xdr:rowOff>76200</xdr:rowOff>
        </xdr:from>
        <xdr:to>
          <xdr:col>3</xdr:col>
          <xdr:colOff>99060</xdr:colOff>
          <xdr:row>101</xdr:row>
          <xdr:rowOff>289560</xdr:rowOff>
        </xdr:to>
        <xdr:sp macro="" textlink="">
          <xdr:nvSpPr>
            <xdr:cNvPr id="35924" name="Check Box 84" hidden="1">
              <a:extLst>
                <a:ext uri="{63B3BB69-23CF-44E3-9099-C40C66FF867C}">
                  <a14:compatExt spid="_x0000_s3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101</xdr:row>
          <xdr:rowOff>68580</xdr:rowOff>
        </xdr:from>
        <xdr:to>
          <xdr:col>2</xdr:col>
          <xdr:colOff>83820</xdr:colOff>
          <xdr:row>101</xdr:row>
          <xdr:rowOff>297180</xdr:rowOff>
        </xdr:to>
        <xdr:sp macro="" textlink="">
          <xdr:nvSpPr>
            <xdr:cNvPr id="35925" name="Check Box 85" hidden="1">
              <a:extLst>
                <a:ext uri="{63B3BB69-23CF-44E3-9099-C40C66FF867C}">
                  <a14:compatExt spid="_x0000_s3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103</xdr:row>
          <xdr:rowOff>144780</xdr:rowOff>
        </xdr:from>
        <xdr:to>
          <xdr:col>1</xdr:col>
          <xdr:colOff>30480</xdr:colOff>
          <xdr:row>103</xdr:row>
          <xdr:rowOff>274320</xdr:rowOff>
        </xdr:to>
        <xdr:sp macro="" textlink="">
          <xdr:nvSpPr>
            <xdr:cNvPr id="35928" name="Check Box 88" hidden="1">
              <a:extLst>
                <a:ext uri="{63B3BB69-23CF-44E3-9099-C40C66FF867C}">
                  <a14:compatExt spid="_x0000_s3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103</xdr:row>
          <xdr:rowOff>83820</xdr:rowOff>
        </xdr:from>
        <xdr:to>
          <xdr:col>3</xdr:col>
          <xdr:colOff>99060</xdr:colOff>
          <xdr:row>103</xdr:row>
          <xdr:rowOff>297180</xdr:rowOff>
        </xdr:to>
        <xdr:sp macro="" textlink="">
          <xdr:nvSpPr>
            <xdr:cNvPr id="35929" name="Check Box 89" hidden="1">
              <a:extLst>
                <a:ext uri="{63B3BB69-23CF-44E3-9099-C40C66FF867C}">
                  <a14:compatExt spid="_x0000_s3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103</xdr:row>
          <xdr:rowOff>68580</xdr:rowOff>
        </xdr:from>
        <xdr:to>
          <xdr:col>2</xdr:col>
          <xdr:colOff>99060</xdr:colOff>
          <xdr:row>103</xdr:row>
          <xdr:rowOff>297180</xdr:rowOff>
        </xdr:to>
        <xdr:sp macro="" textlink="">
          <xdr:nvSpPr>
            <xdr:cNvPr id="35930" name="Check Box 90" hidden="1">
              <a:extLst>
                <a:ext uri="{63B3BB69-23CF-44E3-9099-C40C66FF867C}">
                  <a14:compatExt spid="_x0000_s3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105</xdr:row>
          <xdr:rowOff>60960</xdr:rowOff>
        </xdr:from>
        <xdr:to>
          <xdr:col>1</xdr:col>
          <xdr:colOff>30480</xdr:colOff>
          <xdr:row>105</xdr:row>
          <xdr:rowOff>190500</xdr:rowOff>
        </xdr:to>
        <xdr:sp macro="" textlink="">
          <xdr:nvSpPr>
            <xdr:cNvPr id="35931" name="Check Box 91" hidden="1">
              <a:extLst>
                <a:ext uri="{63B3BB69-23CF-44E3-9099-C40C66FF867C}">
                  <a14:compatExt spid="_x0000_s3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105</xdr:row>
          <xdr:rowOff>22860</xdr:rowOff>
        </xdr:from>
        <xdr:to>
          <xdr:col>3</xdr:col>
          <xdr:colOff>99060</xdr:colOff>
          <xdr:row>105</xdr:row>
          <xdr:rowOff>228600</xdr:rowOff>
        </xdr:to>
        <xdr:sp macro="" textlink="">
          <xdr:nvSpPr>
            <xdr:cNvPr id="35932" name="Check Box 92" hidden="1">
              <a:extLst>
                <a:ext uri="{63B3BB69-23CF-44E3-9099-C40C66FF867C}">
                  <a14:compatExt spid="_x0000_s3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105</xdr:row>
          <xdr:rowOff>7620</xdr:rowOff>
        </xdr:from>
        <xdr:to>
          <xdr:col>2</xdr:col>
          <xdr:colOff>99060</xdr:colOff>
          <xdr:row>105</xdr:row>
          <xdr:rowOff>236220</xdr:rowOff>
        </xdr:to>
        <xdr:sp macro="" textlink="">
          <xdr:nvSpPr>
            <xdr:cNvPr id="35933" name="Check Box 93" hidden="1">
              <a:extLst>
                <a:ext uri="{63B3BB69-23CF-44E3-9099-C40C66FF867C}">
                  <a14:compatExt spid="_x0000_s3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107</xdr:row>
          <xdr:rowOff>106680</xdr:rowOff>
        </xdr:from>
        <xdr:to>
          <xdr:col>1</xdr:col>
          <xdr:colOff>22860</xdr:colOff>
          <xdr:row>107</xdr:row>
          <xdr:rowOff>236220</xdr:rowOff>
        </xdr:to>
        <xdr:sp macro="" textlink="">
          <xdr:nvSpPr>
            <xdr:cNvPr id="35934" name="Check Box 94" hidden="1">
              <a:extLst>
                <a:ext uri="{63B3BB69-23CF-44E3-9099-C40C66FF867C}">
                  <a14:compatExt spid="_x0000_s3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68580</xdr:rowOff>
        </xdr:from>
        <xdr:to>
          <xdr:col>3</xdr:col>
          <xdr:colOff>83820</xdr:colOff>
          <xdr:row>107</xdr:row>
          <xdr:rowOff>274320</xdr:rowOff>
        </xdr:to>
        <xdr:sp macro="" textlink="">
          <xdr:nvSpPr>
            <xdr:cNvPr id="35935" name="Check Box 95" hidden="1">
              <a:extLst>
                <a:ext uri="{63B3BB69-23CF-44E3-9099-C40C66FF867C}">
                  <a14:compatExt spid="_x0000_s3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107</xdr:row>
          <xdr:rowOff>68580</xdr:rowOff>
        </xdr:from>
        <xdr:to>
          <xdr:col>2</xdr:col>
          <xdr:colOff>99060</xdr:colOff>
          <xdr:row>107</xdr:row>
          <xdr:rowOff>297180</xdr:rowOff>
        </xdr:to>
        <xdr:sp macro="" textlink="">
          <xdr:nvSpPr>
            <xdr:cNvPr id="35936" name="Check Box 96" hidden="1">
              <a:extLst>
                <a:ext uri="{63B3BB69-23CF-44E3-9099-C40C66FF867C}">
                  <a14:compatExt spid="_x0000_s3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3</xdr:row>
          <xdr:rowOff>403860</xdr:rowOff>
        </xdr:from>
        <xdr:to>
          <xdr:col>10</xdr:col>
          <xdr:colOff>746760</xdr:colOff>
          <xdr:row>5</xdr:row>
          <xdr:rowOff>7620</xdr:rowOff>
        </xdr:to>
        <xdr:sp macro="" textlink="">
          <xdr:nvSpPr>
            <xdr:cNvPr id="46081" name="Check Box 1" hidden="1">
              <a:extLst>
                <a:ext uri="{63B3BB69-23CF-44E3-9099-C40C66FF867C}">
                  <a14:compatExt spid="_x0000_s4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3</xdr:row>
          <xdr:rowOff>388620</xdr:rowOff>
        </xdr:from>
        <xdr:to>
          <xdr:col>12</xdr:col>
          <xdr:colOff>784860</xdr:colOff>
          <xdr:row>5</xdr:row>
          <xdr:rowOff>30480</xdr:rowOff>
        </xdr:to>
        <xdr:sp macro="" textlink="">
          <xdr:nvSpPr>
            <xdr:cNvPr id="46082" name="Check Box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746760</xdr:colOff>
          <xdr:row>6</xdr:row>
          <xdr:rowOff>30480</xdr:rowOff>
        </xdr:to>
        <xdr:sp macro="" textlink="">
          <xdr:nvSpPr>
            <xdr:cNvPr id="46083" name="Check Box 3" hidden="1">
              <a:extLst>
                <a:ext uri="{63B3BB69-23CF-44E3-9099-C40C66FF867C}">
                  <a14:compatExt spid="_x0000_s4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4</xdr:row>
          <xdr:rowOff>228600</xdr:rowOff>
        </xdr:from>
        <xdr:to>
          <xdr:col>12</xdr:col>
          <xdr:colOff>746760</xdr:colOff>
          <xdr:row>6</xdr:row>
          <xdr:rowOff>38100</xdr:rowOff>
        </xdr:to>
        <xdr:sp macro="" textlink="">
          <xdr:nvSpPr>
            <xdr:cNvPr id="46084" name="Check Box 4" hidden="1">
              <a:extLst>
                <a:ext uri="{63B3BB69-23CF-44E3-9099-C40C66FF867C}">
                  <a14:compatExt spid="_x0000_s4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746760</xdr:colOff>
          <xdr:row>7</xdr:row>
          <xdr:rowOff>38100</xdr:rowOff>
        </xdr:to>
        <xdr:sp macro="" textlink="">
          <xdr:nvSpPr>
            <xdr:cNvPr id="46085" name="Check Box 5" hidden="1">
              <a:extLst>
                <a:ext uri="{63B3BB69-23CF-44E3-9099-C40C66FF867C}">
                  <a14:compatExt spid="_x0000_s4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6</xdr:row>
          <xdr:rowOff>7620</xdr:rowOff>
        </xdr:from>
        <xdr:to>
          <xdr:col>12</xdr:col>
          <xdr:colOff>693420</xdr:colOff>
          <xdr:row>6</xdr:row>
          <xdr:rowOff>220980</xdr:rowOff>
        </xdr:to>
        <xdr:sp macro="" textlink="">
          <xdr:nvSpPr>
            <xdr:cNvPr id="46086" name="Check Box 6" hidden="1">
              <a:extLst>
                <a:ext uri="{63B3BB69-23CF-44E3-9099-C40C66FF867C}">
                  <a14:compatExt spid="_x0000_s4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746760</xdr:colOff>
          <xdr:row>8</xdr:row>
          <xdr:rowOff>38100</xdr:rowOff>
        </xdr:to>
        <xdr:sp macro="" textlink="">
          <xdr:nvSpPr>
            <xdr:cNvPr id="46087" name="Check Box 7" hidden="1">
              <a:extLst>
                <a:ext uri="{63B3BB69-23CF-44E3-9099-C40C66FF867C}">
                  <a14:compatExt spid="_x0000_s4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7</xdr:row>
          <xdr:rowOff>22860</xdr:rowOff>
        </xdr:from>
        <xdr:to>
          <xdr:col>12</xdr:col>
          <xdr:colOff>640080</xdr:colOff>
          <xdr:row>7</xdr:row>
          <xdr:rowOff>198120</xdr:rowOff>
        </xdr:to>
        <xdr:sp macro="" textlink="">
          <xdr:nvSpPr>
            <xdr:cNvPr id="46088" name="Check Box 8" hidden="1">
              <a:extLst>
                <a:ext uri="{63B3BB69-23CF-44E3-9099-C40C66FF867C}">
                  <a14:compatExt spid="_x0000_s4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22860</xdr:rowOff>
        </xdr:from>
        <xdr:to>
          <xdr:col>10</xdr:col>
          <xdr:colOff>746760</xdr:colOff>
          <xdr:row>9</xdr:row>
          <xdr:rowOff>60960</xdr:rowOff>
        </xdr:to>
        <xdr:sp macro="" textlink="">
          <xdr:nvSpPr>
            <xdr:cNvPr id="46089" name="Check Box 9" hidden="1">
              <a:extLst>
                <a:ext uri="{63B3BB69-23CF-44E3-9099-C40C66FF867C}">
                  <a14:compatExt spid="_x0000_s4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8</xdr:row>
          <xdr:rowOff>0</xdr:rowOff>
        </xdr:from>
        <xdr:to>
          <xdr:col>12</xdr:col>
          <xdr:colOff>746760</xdr:colOff>
          <xdr:row>9</xdr:row>
          <xdr:rowOff>38100</xdr:rowOff>
        </xdr:to>
        <xdr:sp macro="" textlink="">
          <xdr:nvSpPr>
            <xdr:cNvPr id="46090" name="Check Box 10" hidden="1">
              <a:extLst>
                <a:ext uri="{63B3BB69-23CF-44E3-9099-C40C66FF867C}">
                  <a14:compatExt spid="_x0000_s4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7620</xdr:rowOff>
        </xdr:from>
        <xdr:to>
          <xdr:col>10</xdr:col>
          <xdr:colOff>746760</xdr:colOff>
          <xdr:row>10</xdr:row>
          <xdr:rowOff>45720</xdr:rowOff>
        </xdr:to>
        <xdr:sp macro="" textlink="">
          <xdr:nvSpPr>
            <xdr:cNvPr id="46091" name="Check Box 11" hidden="1">
              <a:extLst>
                <a:ext uri="{63B3BB69-23CF-44E3-9099-C40C66FF867C}">
                  <a14:compatExt spid="_x0000_s4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9</xdr:row>
          <xdr:rowOff>7620</xdr:rowOff>
        </xdr:from>
        <xdr:to>
          <xdr:col>12</xdr:col>
          <xdr:colOff>746760</xdr:colOff>
          <xdr:row>10</xdr:row>
          <xdr:rowOff>60960</xdr:rowOff>
        </xdr:to>
        <xdr:sp macro="" textlink="">
          <xdr:nvSpPr>
            <xdr:cNvPr id="46092" name="Check Box 12" hidden="1">
              <a:extLst>
                <a:ext uri="{63B3BB69-23CF-44E3-9099-C40C66FF867C}">
                  <a14:compatExt spid="_x0000_s4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29</xdr:row>
          <xdr:rowOff>175260</xdr:rowOff>
        </xdr:from>
        <xdr:to>
          <xdr:col>0</xdr:col>
          <xdr:colOff>388620</xdr:colOff>
          <xdr:row>31</xdr:row>
          <xdr:rowOff>38100</xdr:rowOff>
        </xdr:to>
        <xdr:sp macro="" textlink="">
          <xdr:nvSpPr>
            <xdr:cNvPr id="46093" name="Check Box 13" hidden="1">
              <a:extLst>
                <a:ext uri="{63B3BB69-23CF-44E3-9099-C40C66FF867C}">
                  <a14:compatExt spid="_x0000_s4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29</xdr:row>
          <xdr:rowOff>175260</xdr:rowOff>
        </xdr:from>
        <xdr:to>
          <xdr:col>2</xdr:col>
          <xdr:colOff>403860</xdr:colOff>
          <xdr:row>31</xdr:row>
          <xdr:rowOff>38100</xdr:rowOff>
        </xdr:to>
        <xdr:sp macro="" textlink="">
          <xdr:nvSpPr>
            <xdr:cNvPr id="46094" name="Check Box 14" hidden="1">
              <a:extLst>
                <a:ext uri="{63B3BB69-23CF-44E3-9099-C40C66FF867C}">
                  <a14:compatExt spid="_x0000_s4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29</xdr:row>
          <xdr:rowOff>175260</xdr:rowOff>
        </xdr:from>
        <xdr:to>
          <xdr:col>1</xdr:col>
          <xdr:colOff>426720</xdr:colOff>
          <xdr:row>31</xdr:row>
          <xdr:rowOff>38100</xdr:rowOff>
        </xdr:to>
        <xdr:sp macro="" textlink="">
          <xdr:nvSpPr>
            <xdr:cNvPr id="46095" name="Check Box 15" hidden="1">
              <a:extLst>
                <a:ext uri="{63B3BB69-23CF-44E3-9099-C40C66FF867C}">
                  <a14:compatExt spid="_x0000_s4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36</xdr:row>
          <xdr:rowOff>137160</xdr:rowOff>
        </xdr:from>
        <xdr:to>
          <xdr:col>1</xdr:col>
          <xdr:colOff>114300</xdr:colOff>
          <xdr:row>38</xdr:row>
          <xdr:rowOff>68580</xdr:rowOff>
        </xdr:to>
        <xdr:sp macro="" textlink="">
          <xdr:nvSpPr>
            <xdr:cNvPr id="46096" name="Check Box 16" hidden="1">
              <a:extLst>
                <a:ext uri="{63B3BB69-23CF-44E3-9099-C40C66FF867C}">
                  <a14:compatExt spid="_x0000_s4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36</xdr:row>
          <xdr:rowOff>137160</xdr:rowOff>
        </xdr:from>
        <xdr:to>
          <xdr:col>3</xdr:col>
          <xdr:colOff>289560</xdr:colOff>
          <xdr:row>38</xdr:row>
          <xdr:rowOff>38100</xdr:rowOff>
        </xdr:to>
        <xdr:sp macro="" textlink="">
          <xdr:nvSpPr>
            <xdr:cNvPr id="46097" name="Check Box 17" hidden="1">
              <a:extLst>
                <a:ext uri="{63B3BB69-23CF-44E3-9099-C40C66FF867C}">
                  <a14:compatExt spid="_x0000_s4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36</xdr:row>
          <xdr:rowOff>121920</xdr:rowOff>
        </xdr:from>
        <xdr:to>
          <xdr:col>1</xdr:col>
          <xdr:colOff>571500</xdr:colOff>
          <xdr:row>38</xdr:row>
          <xdr:rowOff>38100</xdr:rowOff>
        </xdr:to>
        <xdr:sp macro="" textlink="">
          <xdr:nvSpPr>
            <xdr:cNvPr id="46098" name="Check Box 18" hidden="1">
              <a:extLst>
                <a:ext uri="{63B3BB69-23CF-44E3-9099-C40C66FF867C}">
                  <a14:compatExt spid="_x0000_s4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38</xdr:row>
          <xdr:rowOff>175260</xdr:rowOff>
        </xdr:from>
        <xdr:to>
          <xdr:col>1</xdr:col>
          <xdr:colOff>312420</xdr:colOff>
          <xdr:row>40</xdr:row>
          <xdr:rowOff>7620</xdr:rowOff>
        </xdr:to>
        <xdr:sp macro="" textlink="">
          <xdr:nvSpPr>
            <xdr:cNvPr id="46099" name="Check Box 19" hidden="1">
              <a:extLst>
                <a:ext uri="{63B3BB69-23CF-44E3-9099-C40C66FF867C}">
                  <a14:compatExt spid="_x0000_s4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38</xdr:row>
          <xdr:rowOff>175260</xdr:rowOff>
        </xdr:from>
        <xdr:to>
          <xdr:col>3</xdr:col>
          <xdr:colOff>312420</xdr:colOff>
          <xdr:row>40</xdr:row>
          <xdr:rowOff>7620</xdr:rowOff>
        </xdr:to>
        <xdr:sp macro="" textlink="">
          <xdr:nvSpPr>
            <xdr:cNvPr id="46100" name="Check Box 20" hidden="1">
              <a:extLst>
                <a:ext uri="{63B3BB69-23CF-44E3-9099-C40C66FF867C}">
                  <a14:compatExt spid="_x0000_s46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38</xdr:row>
          <xdr:rowOff>175260</xdr:rowOff>
        </xdr:from>
        <xdr:to>
          <xdr:col>2</xdr:col>
          <xdr:colOff>60960</xdr:colOff>
          <xdr:row>40</xdr:row>
          <xdr:rowOff>0</xdr:rowOff>
        </xdr:to>
        <xdr:sp macro="" textlink="">
          <xdr:nvSpPr>
            <xdr:cNvPr id="46101" name="Check Box 21" hidden="1">
              <a:extLst>
                <a:ext uri="{63B3BB69-23CF-44E3-9099-C40C66FF867C}">
                  <a14:compatExt spid="_x0000_s4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17</xdr:row>
          <xdr:rowOff>175260</xdr:rowOff>
        </xdr:from>
        <xdr:to>
          <xdr:col>0</xdr:col>
          <xdr:colOff>388620</xdr:colOff>
          <xdr:row>19</xdr:row>
          <xdr:rowOff>38100</xdr:rowOff>
        </xdr:to>
        <xdr:sp macro="" textlink="">
          <xdr:nvSpPr>
            <xdr:cNvPr id="46102" name="Check Box 22" hidden="1">
              <a:extLst>
                <a:ext uri="{63B3BB69-23CF-44E3-9099-C40C66FF867C}">
                  <a14:compatExt spid="_x0000_s4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17</xdr:row>
          <xdr:rowOff>175260</xdr:rowOff>
        </xdr:from>
        <xdr:to>
          <xdr:col>2</xdr:col>
          <xdr:colOff>403860</xdr:colOff>
          <xdr:row>19</xdr:row>
          <xdr:rowOff>38100</xdr:rowOff>
        </xdr:to>
        <xdr:sp macro="" textlink="">
          <xdr:nvSpPr>
            <xdr:cNvPr id="46103" name="Check Box 23" hidden="1">
              <a:extLst>
                <a:ext uri="{63B3BB69-23CF-44E3-9099-C40C66FF867C}">
                  <a14:compatExt spid="_x0000_s4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17</xdr:row>
          <xdr:rowOff>175260</xdr:rowOff>
        </xdr:from>
        <xdr:to>
          <xdr:col>1</xdr:col>
          <xdr:colOff>426720</xdr:colOff>
          <xdr:row>19</xdr:row>
          <xdr:rowOff>38100</xdr:rowOff>
        </xdr:to>
        <xdr:sp macro="" textlink="">
          <xdr:nvSpPr>
            <xdr:cNvPr id="46104" name="Check Box 24" hidden="1">
              <a:extLst>
                <a:ext uri="{63B3BB69-23CF-44E3-9099-C40C66FF867C}">
                  <a14:compatExt spid="_x0000_s46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22</xdr:row>
          <xdr:rowOff>175260</xdr:rowOff>
        </xdr:from>
        <xdr:to>
          <xdr:col>0</xdr:col>
          <xdr:colOff>388620</xdr:colOff>
          <xdr:row>23</xdr:row>
          <xdr:rowOff>236220</xdr:rowOff>
        </xdr:to>
        <xdr:sp macro="" textlink="">
          <xdr:nvSpPr>
            <xdr:cNvPr id="46105" name="Check Box 25" hidden="1">
              <a:extLst>
                <a:ext uri="{63B3BB69-23CF-44E3-9099-C40C66FF867C}">
                  <a14:compatExt spid="_x0000_s4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22</xdr:row>
          <xdr:rowOff>175260</xdr:rowOff>
        </xdr:from>
        <xdr:to>
          <xdr:col>2</xdr:col>
          <xdr:colOff>403860</xdr:colOff>
          <xdr:row>23</xdr:row>
          <xdr:rowOff>236220</xdr:rowOff>
        </xdr:to>
        <xdr:sp macro="" textlink="">
          <xdr:nvSpPr>
            <xdr:cNvPr id="46106" name="Check Box 26" hidden="1">
              <a:extLst>
                <a:ext uri="{63B3BB69-23CF-44E3-9099-C40C66FF867C}">
                  <a14:compatExt spid="_x0000_s4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22</xdr:row>
          <xdr:rowOff>175260</xdr:rowOff>
        </xdr:from>
        <xdr:to>
          <xdr:col>1</xdr:col>
          <xdr:colOff>426720</xdr:colOff>
          <xdr:row>23</xdr:row>
          <xdr:rowOff>236220</xdr:rowOff>
        </xdr:to>
        <xdr:sp macro="" textlink="">
          <xdr:nvSpPr>
            <xdr:cNvPr id="46107" name="Check Box 27" hidden="1">
              <a:extLst>
                <a:ext uri="{63B3BB69-23CF-44E3-9099-C40C66FF867C}">
                  <a14:compatExt spid="_x0000_s4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27</xdr:row>
          <xdr:rowOff>175260</xdr:rowOff>
        </xdr:from>
        <xdr:to>
          <xdr:col>0</xdr:col>
          <xdr:colOff>388620</xdr:colOff>
          <xdr:row>29</xdr:row>
          <xdr:rowOff>38100</xdr:rowOff>
        </xdr:to>
        <xdr:sp macro="" textlink="">
          <xdr:nvSpPr>
            <xdr:cNvPr id="46108" name="Check Box 28" hidden="1">
              <a:extLst>
                <a:ext uri="{63B3BB69-23CF-44E3-9099-C40C66FF867C}">
                  <a14:compatExt spid="_x0000_s4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27</xdr:row>
          <xdr:rowOff>175260</xdr:rowOff>
        </xdr:from>
        <xdr:to>
          <xdr:col>2</xdr:col>
          <xdr:colOff>403860</xdr:colOff>
          <xdr:row>29</xdr:row>
          <xdr:rowOff>38100</xdr:rowOff>
        </xdr:to>
        <xdr:sp macro="" textlink="">
          <xdr:nvSpPr>
            <xdr:cNvPr id="46109" name="Check Box 29" hidden="1">
              <a:extLst>
                <a:ext uri="{63B3BB69-23CF-44E3-9099-C40C66FF867C}">
                  <a14:compatExt spid="_x0000_s4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27</xdr:row>
          <xdr:rowOff>175260</xdr:rowOff>
        </xdr:from>
        <xdr:to>
          <xdr:col>1</xdr:col>
          <xdr:colOff>426720</xdr:colOff>
          <xdr:row>29</xdr:row>
          <xdr:rowOff>38100</xdr:rowOff>
        </xdr:to>
        <xdr:sp macro="" textlink="">
          <xdr:nvSpPr>
            <xdr:cNvPr id="46110" name="Check Box 30" hidden="1">
              <a:extLst>
                <a:ext uri="{63B3BB69-23CF-44E3-9099-C40C66FF867C}">
                  <a14:compatExt spid="_x0000_s4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34</xdr:row>
          <xdr:rowOff>114300</xdr:rowOff>
        </xdr:from>
        <xdr:to>
          <xdr:col>1</xdr:col>
          <xdr:colOff>7620</xdr:colOff>
          <xdr:row>36</xdr:row>
          <xdr:rowOff>45720</xdr:rowOff>
        </xdr:to>
        <xdr:sp macro="" textlink="">
          <xdr:nvSpPr>
            <xdr:cNvPr id="46111" name="Check Box 31" hidden="1">
              <a:extLst>
                <a:ext uri="{63B3BB69-23CF-44E3-9099-C40C66FF867C}">
                  <a14:compatExt spid="_x0000_s4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34</xdr:row>
          <xdr:rowOff>137160</xdr:rowOff>
        </xdr:from>
        <xdr:to>
          <xdr:col>2</xdr:col>
          <xdr:colOff>579120</xdr:colOff>
          <xdr:row>36</xdr:row>
          <xdr:rowOff>38100</xdr:rowOff>
        </xdr:to>
        <xdr:sp macro="" textlink="">
          <xdr:nvSpPr>
            <xdr:cNvPr id="46112" name="Check Box 32" hidden="1">
              <a:extLst>
                <a:ext uri="{63B3BB69-23CF-44E3-9099-C40C66FF867C}">
                  <a14:compatExt spid="_x0000_s4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34</xdr:row>
          <xdr:rowOff>137160</xdr:rowOff>
        </xdr:from>
        <xdr:to>
          <xdr:col>2</xdr:col>
          <xdr:colOff>22860</xdr:colOff>
          <xdr:row>36</xdr:row>
          <xdr:rowOff>45720</xdr:rowOff>
        </xdr:to>
        <xdr:sp macro="" textlink="">
          <xdr:nvSpPr>
            <xdr:cNvPr id="46113" name="Check Box 33" hidden="1">
              <a:extLst>
                <a:ext uri="{63B3BB69-23CF-44E3-9099-C40C66FF867C}">
                  <a14:compatExt spid="_x0000_s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43</xdr:row>
          <xdr:rowOff>228600</xdr:rowOff>
        </xdr:from>
        <xdr:to>
          <xdr:col>1</xdr:col>
          <xdr:colOff>335280</xdr:colOff>
          <xdr:row>45</xdr:row>
          <xdr:rowOff>22860</xdr:rowOff>
        </xdr:to>
        <xdr:sp macro="" textlink="">
          <xdr:nvSpPr>
            <xdr:cNvPr id="46114" name="Check Box 34" hidden="1">
              <a:extLst>
                <a:ext uri="{63B3BB69-23CF-44E3-9099-C40C66FF867C}">
                  <a14:compatExt spid="_x0000_s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43</xdr:row>
          <xdr:rowOff>228600</xdr:rowOff>
        </xdr:from>
        <xdr:to>
          <xdr:col>3</xdr:col>
          <xdr:colOff>304800</xdr:colOff>
          <xdr:row>45</xdr:row>
          <xdr:rowOff>22860</xdr:rowOff>
        </xdr:to>
        <xdr:sp macro="" textlink="">
          <xdr:nvSpPr>
            <xdr:cNvPr id="46115" name="Check Box 35" hidden="1">
              <a:extLst>
                <a:ext uri="{63B3BB69-23CF-44E3-9099-C40C66FF867C}">
                  <a14:compatExt spid="_x0000_s4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228600</xdr:rowOff>
        </xdr:from>
        <xdr:to>
          <xdr:col>2</xdr:col>
          <xdr:colOff>38100</xdr:colOff>
          <xdr:row>45</xdr:row>
          <xdr:rowOff>7620</xdr:rowOff>
        </xdr:to>
        <xdr:sp macro="" textlink="">
          <xdr:nvSpPr>
            <xdr:cNvPr id="46116" name="Check Box 36" hidden="1">
              <a:extLst>
                <a:ext uri="{63B3BB69-23CF-44E3-9099-C40C66FF867C}">
                  <a14:compatExt spid="_x0000_s46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48</xdr:row>
          <xdr:rowOff>144780</xdr:rowOff>
        </xdr:from>
        <xdr:to>
          <xdr:col>1</xdr:col>
          <xdr:colOff>327660</xdr:colOff>
          <xdr:row>50</xdr:row>
          <xdr:rowOff>30480</xdr:rowOff>
        </xdr:to>
        <xdr:sp macro="" textlink="">
          <xdr:nvSpPr>
            <xdr:cNvPr id="46117" name="Check Box 37" hidden="1">
              <a:extLst>
                <a:ext uri="{63B3BB69-23CF-44E3-9099-C40C66FF867C}">
                  <a14:compatExt spid="_x0000_s4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48</xdr:row>
          <xdr:rowOff>144780</xdr:rowOff>
        </xdr:from>
        <xdr:to>
          <xdr:col>3</xdr:col>
          <xdr:colOff>304800</xdr:colOff>
          <xdr:row>50</xdr:row>
          <xdr:rowOff>30480</xdr:rowOff>
        </xdr:to>
        <xdr:sp macro="" textlink="">
          <xdr:nvSpPr>
            <xdr:cNvPr id="46118" name="Check Box 38" hidden="1">
              <a:extLst>
                <a:ext uri="{63B3BB69-23CF-44E3-9099-C40C66FF867C}">
                  <a14:compatExt spid="_x0000_s4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144780</xdr:rowOff>
        </xdr:from>
        <xdr:to>
          <xdr:col>2</xdr:col>
          <xdr:colOff>38100</xdr:colOff>
          <xdr:row>50</xdr:row>
          <xdr:rowOff>22860</xdr:rowOff>
        </xdr:to>
        <xdr:sp macro="" textlink="">
          <xdr:nvSpPr>
            <xdr:cNvPr id="46119" name="Check Box 39" hidden="1">
              <a:extLst>
                <a:ext uri="{63B3BB69-23CF-44E3-9099-C40C66FF867C}">
                  <a14:compatExt spid="_x0000_s4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55</xdr:row>
          <xdr:rowOff>152400</xdr:rowOff>
        </xdr:from>
        <xdr:to>
          <xdr:col>1</xdr:col>
          <xdr:colOff>342900</xdr:colOff>
          <xdr:row>57</xdr:row>
          <xdr:rowOff>38100</xdr:rowOff>
        </xdr:to>
        <xdr:sp macro="" textlink="">
          <xdr:nvSpPr>
            <xdr:cNvPr id="46120" name="Check Box 40" hidden="1">
              <a:extLst>
                <a:ext uri="{63B3BB69-23CF-44E3-9099-C40C66FF867C}">
                  <a14:compatExt spid="_x0000_s46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55</xdr:row>
          <xdr:rowOff>160020</xdr:rowOff>
        </xdr:from>
        <xdr:to>
          <xdr:col>3</xdr:col>
          <xdr:colOff>312420</xdr:colOff>
          <xdr:row>57</xdr:row>
          <xdr:rowOff>45720</xdr:rowOff>
        </xdr:to>
        <xdr:sp macro="" textlink="">
          <xdr:nvSpPr>
            <xdr:cNvPr id="46121" name="Check Box 41" hidden="1">
              <a:extLst>
                <a:ext uri="{63B3BB69-23CF-44E3-9099-C40C66FF867C}">
                  <a14:compatExt spid="_x0000_s4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55</xdr:row>
          <xdr:rowOff>152400</xdr:rowOff>
        </xdr:from>
        <xdr:to>
          <xdr:col>2</xdr:col>
          <xdr:colOff>45720</xdr:colOff>
          <xdr:row>57</xdr:row>
          <xdr:rowOff>30480</xdr:rowOff>
        </xdr:to>
        <xdr:sp macro="" textlink="">
          <xdr:nvSpPr>
            <xdr:cNvPr id="46122" name="Check Box 42" hidden="1">
              <a:extLst>
                <a:ext uri="{63B3BB69-23CF-44E3-9099-C40C66FF867C}">
                  <a14:compatExt spid="_x0000_s4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57</xdr:row>
          <xdr:rowOff>137160</xdr:rowOff>
        </xdr:from>
        <xdr:to>
          <xdr:col>1</xdr:col>
          <xdr:colOff>342900</xdr:colOff>
          <xdr:row>59</xdr:row>
          <xdr:rowOff>22860</xdr:rowOff>
        </xdr:to>
        <xdr:sp macro="" textlink="">
          <xdr:nvSpPr>
            <xdr:cNvPr id="46123" name="Check Box 43" hidden="1">
              <a:extLst>
                <a:ext uri="{63B3BB69-23CF-44E3-9099-C40C66FF867C}">
                  <a14:compatExt spid="_x0000_s4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57</xdr:row>
          <xdr:rowOff>175260</xdr:rowOff>
        </xdr:from>
        <xdr:to>
          <xdr:col>3</xdr:col>
          <xdr:colOff>327660</xdr:colOff>
          <xdr:row>59</xdr:row>
          <xdr:rowOff>60960</xdr:rowOff>
        </xdr:to>
        <xdr:sp macro="" textlink="">
          <xdr:nvSpPr>
            <xdr:cNvPr id="46124" name="Check Box 44" hidden="1">
              <a:extLst>
                <a:ext uri="{63B3BB69-23CF-44E3-9099-C40C66FF867C}">
                  <a14:compatExt spid="_x0000_s46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57</xdr:row>
          <xdr:rowOff>160020</xdr:rowOff>
        </xdr:from>
        <xdr:to>
          <xdr:col>2</xdr:col>
          <xdr:colOff>45720</xdr:colOff>
          <xdr:row>59</xdr:row>
          <xdr:rowOff>38100</xdr:rowOff>
        </xdr:to>
        <xdr:sp macro="" textlink="">
          <xdr:nvSpPr>
            <xdr:cNvPr id="46125" name="Check Box 45" hidden="1">
              <a:extLst>
                <a:ext uri="{63B3BB69-23CF-44E3-9099-C40C66FF867C}">
                  <a14:compatExt spid="_x0000_s4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59</xdr:row>
          <xdr:rowOff>144780</xdr:rowOff>
        </xdr:from>
        <xdr:to>
          <xdr:col>1</xdr:col>
          <xdr:colOff>342900</xdr:colOff>
          <xdr:row>61</xdr:row>
          <xdr:rowOff>30480</xdr:rowOff>
        </xdr:to>
        <xdr:sp macro="" textlink="">
          <xdr:nvSpPr>
            <xdr:cNvPr id="46126" name="Check Box 46" hidden="1">
              <a:extLst>
                <a:ext uri="{63B3BB69-23CF-44E3-9099-C40C66FF867C}">
                  <a14:compatExt spid="_x0000_s4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59</xdr:row>
          <xdr:rowOff>152400</xdr:rowOff>
        </xdr:from>
        <xdr:to>
          <xdr:col>3</xdr:col>
          <xdr:colOff>312420</xdr:colOff>
          <xdr:row>61</xdr:row>
          <xdr:rowOff>38100</xdr:rowOff>
        </xdr:to>
        <xdr:sp macro="" textlink="">
          <xdr:nvSpPr>
            <xdr:cNvPr id="46127" name="Check Box 47" hidden="1">
              <a:extLst>
                <a:ext uri="{63B3BB69-23CF-44E3-9099-C40C66FF867C}">
                  <a14:compatExt spid="_x0000_s4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59</xdr:row>
          <xdr:rowOff>160020</xdr:rowOff>
        </xdr:from>
        <xdr:to>
          <xdr:col>2</xdr:col>
          <xdr:colOff>45720</xdr:colOff>
          <xdr:row>61</xdr:row>
          <xdr:rowOff>38100</xdr:rowOff>
        </xdr:to>
        <xdr:sp macro="" textlink="">
          <xdr:nvSpPr>
            <xdr:cNvPr id="46128" name="Check Box 48" hidden="1">
              <a:extLst>
                <a:ext uri="{63B3BB69-23CF-44E3-9099-C40C66FF867C}">
                  <a14:compatExt spid="_x0000_s46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61</xdr:row>
          <xdr:rowOff>152400</xdr:rowOff>
        </xdr:from>
        <xdr:to>
          <xdr:col>1</xdr:col>
          <xdr:colOff>335280</xdr:colOff>
          <xdr:row>63</xdr:row>
          <xdr:rowOff>38100</xdr:rowOff>
        </xdr:to>
        <xdr:sp macro="" textlink="">
          <xdr:nvSpPr>
            <xdr:cNvPr id="46129" name="Check Box 49" hidden="1">
              <a:extLst>
                <a:ext uri="{63B3BB69-23CF-44E3-9099-C40C66FF867C}">
                  <a14:compatExt spid="_x0000_s4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61</xdr:row>
          <xdr:rowOff>152400</xdr:rowOff>
        </xdr:from>
        <xdr:to>
          <xdr:col>3</xdr:col>
          <xdr:colOff>297180</xdr:colOff>
          <xdr:row>63</xdr:row>
          <xdr:rowOff>38100</xdr:rowOff>
        </xdr:to>
        <xdr:sp macro="" textlink="">
          <xdr:nvSpPr>
            <xdr:cNvPr id="46130" name="Check Box 50" hidden="1">
              <a:extLst>
                <a:ext uri="{63B3BB69-23CF-44E3-9099-C40C66FF867C}">
                  <a14:compatExt spid="_x0000_s4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61</xdr:row>
          <xdr:rowOff>144780</xdr:rowOff>
        </xdr:from>
        <xdr:to>
          <xdr:col>2</xdr:col>
          <xdr:colOff>38100</xdr:colOff>
          <xdr:row>63</xdr:row>
          <xdr:rowOff>22860</xdr:rowOff>
        </xdr:to>
        <xdr:sp macro="" textlink="">
          <xdr:nvSpPr>
            <xdr:cNvPr id="46131" name="Check Box 51" hidden="1">
              <a:extLst>
                <a:ext uri="{63B3BB69-23CF-44E3-9099-C40C66FF867C}">
                  <a14:compatExt spid="_x0000_s4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76</xdr:row>
          <xdr:rowOff>38100</xdr:rowOff>
        </xdr:from>
        <xdr:to>
          <xdr:col>1</xdr:col>
          <xdr:colOff>99060</xdr:colOff>
          <xdr:row>76</xdr:row>
          <xdr:rowOff>236220</xdr:rowOff>
        </xdr:to>
        <xdr:sp macro="" textlink="">
          <xdr:nvSpPr>
            <xdr:cNvPr id="46132" name="Check Box 52" hidden="1">
              <a:extLst>
                <a:ext uri="{63B3BB69-23CF-44E3-9099-C40C66FF867C}">
                  <a14:compatExt spid="_x0000_s4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76</xdr:row>
          <xdr:rowOff>30480</xdr:rowOff>
        </xdr:from>
        <xdr:to>
          <xdr:col>3</xdr:col>
          <xdr:colOff>99060</xdr:colOff>
          <xdr:row>76</xdr:row>
          <xdr:rowOff>251460</xdr:rowOff>
        </xdr:to>
        <xdr:sp macro="" textlink="">
          <xdr:nvSpPr>
            <xdr:cNvPr id="46133" name="Check Box 53" hidden="1">
              <a:extLst>
                <a:ext uri="{63B3BB69-23CF-44E3-9099-C40C66FF867C}">
                  <a14:compatExt spid="_x0000_s4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76</xdr:row>
          <xdr:rowOff>30480</xdr:rowOff>
        </xdr:from>
        <xdr:to>
          <xdr:col>2</xdr:col>
          <xdr:colOff>106680</xdr:colOff>
          <xdr:row>76</xdr:row>
          <xdr:rowOff>259080</xdr:rowOff>
        </xdr:to>
        <xdr:sp macro="" textlink="">
          <xdr:nvSpPr>
            <xdr:cNvPr id="46134" name="Check Box 54" hidden="1">
              <a:extLst>
                <a:ext uri="{63B3BB69-23CF-44E3-9099-C40C66FF867C}">
                  <a14:compatExt spid="_x0000_s4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78</xdr:row>
          <xdr:rowOff>83820</xdr:rowOff>
        </xdr:from>
        <xdr:to>
          <xdr:col>1</xdr:col>
          <xdr:colOff>137160</xdr:colOff>
          <xdr:row>78</xdr:row>
          <xdr:rowOff>289560</xdr:rowOff>
        </xdr:to>
        <xdr:sp macro="" textlink="">
          <xdr:nvSpPr>
            <xdr:cNvPr id="46135" name="Check Box 55" hidden="1">
              <a:extLst>
                <a:ext uri="{63B3BB69-23CF-44E3-9099-C40C66FF867C}">
                  <a14:compatExt spid="_x0000_s4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78</xdr:row>
          <xdr:rowOff>68580</xdr:rowOff>
        </xdr:from>
        <xdr:to>
          <xdr:col>3</xdr:col>
          <xdr:colOff>99060</xdr:colOff>
          <xdr:row>78</xdr:row>
          <xdr:rowOff>274320</xdr:rowOff>
        </xdr:to>
        <xdr:sp macro="" textlink="">
          <xdr:nvSpPr>
            <xdr:cNvPr id="46136" name="Check Box 56" hidden="1">
              <a:extLst>
                <a:ext uri="{63B3BB69-23CF-44E3-9099-C40C66FF867C}">
                  <a14:compatExt spid="_x0000_s4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78</xdr:row>
          <xdr:rowOff>68580</xdr:rowOff>
        </xdr:from>
        <xdr:to>
          <xdr:col>2</xdr:col>
          <xdr:colOff>99060</xdr:colOff>
          <xdr:row>78</xdr:row>
          <xdr:rowOff>297180</xdr:rowOff>
        </xdr:to>
        <xdr:sp macro="" textlink="">
          <xdr:nvSpPr>
            <xdr:cNvPr id="46137" name="Check Box 57" hidden="1">
              <a:extLst>
                <a:ext uri="{63B3BB69-23CF-44E3-9099-C40C66FF867C}">
                  <a14:compatExt spid="_x0000_s46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68</xdr:row>
          <xdr:rowOff>160020</xdr:rowOff>
        </xdr:from>
        <xdr:to>
          <xdr:col>1</xdr:col>
          <xdr:colOff>304800</xdr:colOff>
          <xdr:row>70</xdr:row>
          <xdr:rowOff>45720</xdr:rowOff>
        </xdr:to>
        <xdr:sp macro="" textlink="">
          <xdr:nvSpPr>
            <xdr:cNvPr id="46138" name="Check Box 58" hidden="1">
              <a:extLst>
                <a:ext uri="{63B3BB69-23CF-44E3-9099-C40C66FF867C}">
                  <a14:compatExt spid="_x0000_s46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68</xdr:row>
          <xdr:rowOff>152400</xdr:rowOff>
        </xdr:from>
        <xdr:to>
          <xdr:col>3</xdr:col>
          <xdr:colOff>304800</xdr:colOff>
          <xdr:row>70</xdr:row>
          <xdr:rowOff>38100</xdr:rowOff>
        </xdr:to>
        <xdr:sp macro="" textlink="">
          <xdr:nvSpPr>
            <xdr:cNvPr id="46139" name="Check Box 59" hidden="1">
              <a:extLst>
                <a:ext uri="{63B3BB69-23CF-44E3-9099-C40C66FF867C}">
                  <a14:compatExt spid="_x0000_s46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68</xdr:row>
          <xdr:rowOff>144780</xdr:rowOff>
        </xdr:from>
        <xdr:to>
          <xdr:col>2</xdr:col>
          <xdr:colOff>38100</xdr:colOff>
          <xdr:row>70</xdr:row>
          <xdr:rowOff>22860</xdr:rowOff>
        </xdr:to>
        <xdr:sp macro="" textlink="">
          <xdr:nvSpPr>
            <xdr:cNvPr id="46140" name="Check Box 60" hidden="1">
              <a:extLst>
                <a:ext uri="{63B3BB69-23CF-44E3-9099-C40C66FF867C}">
                  <a14:compatExt spid="_x0000_s46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70</xdr:row>
          <xdr:rowOff>160020</xdr:rowOff>
        </xdr:from>
        <xdr:to>
          <xdr:col>1</xdr:col>
          <xdr:colOff>304800</xdr:colOff>
          <xdr:row>72</xdr:row>
          <xdr:rowOff>0</xdr:rowOff>
        </xdr:to>
        <xdr:sp macro="" textlink="">
          <xdr:nvSpPr>
            <xdr:cNvPr id="46141" name="Check Box 61" hidden="1">
              <a:extLst>
                <a:ext uri="{63B3BB69-23CF-44E3-9099-C40C66FF867C}">
                  <a14:compatExt spid="_x0000_s46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70</xdr:row>
          <xdr:rowOff>152400</xdr:rowOff>
        </xdr:from>
        <xdr:to>
          <xdr:col>3</xdr:col>
          <xdr:colOff>304800</xdr:colOff>
          <xdr:row>71</xdr:row>
          <xdr:rowOff>236220</xdr:rowOff>
        </xdr:to>
        <xdr:sp macro="" textlink="">
          <xdr:nvSpPr>
            <xdr:cNvPr id="46142" name="Check Box 62" hidden="1">
              <a:extLst>
                <a:ext uri="{63B3BB69-23CF-44E3-9099-C40C66FF867C}">
                  <a14:compatExt spid="_x0000_s46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70</xdr:row>
          <xdr:rowOff>144780</xdr:rowOff>
        </xdr:from>
        <xdr:to>
          <xdr:col>2</xdr:col>
          <xdr:colOff>38100</xdr:colOff>
          <xdr:row>71</xdr:row>
          <xdr:rowOff>220980</xdr:rowOff>
        </xdr:to>
        <xdr:sp macro="" textlink="">
          <xdr:nvSpPr>
            <xdr:cNvPr id="46143" name="Check Box 63" hidden="1">
              <a:extLst>
                <a:ext uri="{63B3BB69-23CF-44E3-9099-C40C66FF867C}">
                  <a14:compatExt spid="_x0000_s46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0</xdr:rowOff>
        </xdr:from>
        <xdr:to>
          <xdr:col>3</xdr:col>
          <xdr:colOff>83820</xdr:colOff>
          <xdr:row>39</xdr:row>
          <xdr:rowOff>213360</xdr:rowOff>
        </xdr:to>
        <xdr:sp macro="" textlink="">
          <xdr:nvSpPr>
            <xdr:cNvPr id="46144" name="Check Box 64" hidden="1">
              <a:extLst>
                <a:ext uri="{63B3BB69-23CF-44E3-9099-C40C66FF867C}">
                  <a14:compatExt spid="_x0000_s46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60960</xdr:colOff>
          <xdr:row>3</xdr:row>
          <xdr:rowOff>350520</xdr:rowOff>
        </xdr:from>
        <xdr:to>
          <xdr:col>10</xdr:col>
          <xdr:colOff>762000</xdr:colOff>
          <xdr:row>5</xdr:row>
          <xdr:rowOff>0</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3</xdr:row>
          <xdr:rowOff>365760</xdr:rowOff>
        </xdr:from>
        <xdr:to>
          <xdr:col>12</xdr:col>
          <xdr:colOff>754380</xdr:colOff>
          <xdr:row>5</xdr:row>
          <xdr:rowOff>7620</xdr:rowOff>
        </xdr:to>
        <xdr:sp macro="" textlink="">
          <xdr:nvSpPr>
            <xdr:cNvPr id="48130" name="Check Box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xdr:row>
          <xdr:rowOff>220980</xdr:rowOff>
        </xdr:from>
        <xdr:to>
          <xdr:col>10</xdr:col>
          <xdr:colOff>769620</xdr:colOff>
          <xdr:row>5</xdr:row>
          <xdr:rowOff>236220</xdr:rowOff>
        </xdr:to>
        <xdr:sp macro="" textlink="">
          <xdr:nvSpPr>
            <xdr:cNvPr id="48131" name="Check Box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4</xdr:row>
          <xdr:rowOff>236220</xdr:rowOff>
        </xdr:from>
        <xdr:to>
          <xdr:col>12</xdr:col>
          <xdr:colOff>754380</xdr:colOff>
          <xdr:row>6</xdr:row>
          <xdr:rowOff>22860</xdr:rowOff>
        </xdr:to>
        <xdr:sp macro="" textlink="">
          <xdr:nvSpPr>
            <xdr:cNvPr id="48132" name="Check Box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xdr:row>
          <xdr:rowOff>213360</xdr:rowOff>
        </xdr:from>
        <xdr:to>
          <xdr:col>10</xdr:col>
          <xdr:colOff>769620</xdr:colOff>
          <xdr:row>6</xdr:row>
          <xdr:rowOff>236220</xdr:rowOff>
        </xdr:to>
        <xdr:sp macro="" textlink="">
          <xdr:nvSpPr>
            <xdr:cNvPr id="48133" name="Check Box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5</xdr:row>
          <xdr:rowOff>220980</xdr:rowOff>
        </xdr:from>
        <xdr:to>
          <xdr:col>12</xdr:col>
          <xdr:colOff>754380</xdr:colOff>
          <xdr:row>7</xdr:row>
          <xdr:rowOff>0</xdr:rowOff>
        </xdr:to>
        <xdr:sp macro="" textlink="">
          <xdr:nvSpPr>
            <xdr:cNvPr id="48134" name="Check Box 6" hidden="1">
              <a:extLst>
                <a:ext uri="{63B3BB69-23CF-44E3-9099-C40C66FF867C}">
                  <a14:compatExt spid="_x0000_s4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35</xdr:row>
          <xdr:rowOff>213360</xdr:rowOff>
        </xdr:from>
        <xdr:to>
          <xdr:col>0</xdr:col>
          <xdr:colOff>556260</xdr:colOff>
          <xdr:row>37</xdr:row>
          <xdr:rowOff>68580</xdr:rowOff>
        </xdr:to>
        <xdr:sp macro="" textlink="">
          <xdr:nvSpPr>
            <xdr:cNvPr id="48135" name="Check Box 7" hidden="1">
              <a:extLst>
                <a:ext uri="{63B3BB69-23CF-44E3-9099-C40C66FF867C}">
                  <a14:compatExt spid="_x0000_s4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35</xdr:row>
          <xdr:rowOff>213360</xdr:rowOff>
        </xdr:from>
        <xdr:to>
          <xdr:col>2</xdr:col>
          <xdr:colOff>441960</xdr:colOff>
          <xdr:row>37</xdr:row>
          <xdr:rowOff>45720</xdr:rowOff>
        </xdr:to>
        <xdr:sp macro="" textlink="">
          <xdr:nvSpPr>
            <xdr:cNvPr id="48136" name="Check Box 8" hidden="1">
              <a:extLst>
                <a:ext uri="{63B3BB69-23CF-44E3-9099-C40C66FF867C}">
                  <a14:compatExt spid="_x0000_s4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35</xdr:row>
          <xdr:rowOff>190500</xdr:rowOff>
        </xdr:from>
        <xdr:to>
          <xdr:col>2</xdr:col>
          <xdr:colOff>7620</xdr:colOff>
          <xdr:row>37</xdr:row>
          <xdr:rowOff>38100</xdr:rowOff>
        </xdr:to>
        <xdr:sp macro="" textlink="">
          <xdr:nvSpPr>
            <xdr:cNvPr id="48137" name="Check Box 9" hidden="1">
              <a:extLst>
                <a:ext uri="{63B3BB69-23CF-44E3-9099-C40C66FF867C}">
                  <a14:compatExt spid="_x0000_s4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0</xdr:rowOff>
        </xdr:from>
        <xdr:to>
          <xdr:col>0</xdr:col>
          <xdr:colOff>525780</xdr:colOff>
          <xdr:row>39</xdr:row>
          <xdr:rowOff>22860</xdr:rowOff>
        </xdr:to>
        <xdr:sp macro="" textlink="">
          <xdr:nvSpPr>
            <xdr:cNvPr id="48138" name="Check Box 10" hidden="1">
              <a:extLst>
                <a:ext uri="{63B3BB69-23CF-44E3-9099-C40C66FF867C}">
                  <a14:compatExt spid="_x0000_s4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38</xdr:row>
          <xdr:rowOff>0</xdr:rowOff>
        </xdr:from>
        <xdr:to>
          <xdr:col>2</xdr:col>
          <xdr:colOff>647700</xdr:colOff>
          <xdr:row>39</xdr:row>
          <xdr:rowOff>22860</xdr:rowOff>
        </xdr:to>
        <xdr:sp macro="" textlink="">
          <xdr:nvSpPr>
            <xdr:cNvPr id="48139" name="Check Box 11" hidden="1">
              <a:extLst>
                <a:ext uri="{63B3BB69-23CF-44E3-9099-C40C66FF867C}">
                  <a14:compatExt spid="_x0000_s4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7620</xdr:rowOff>
        </xdr:from>
        <xdr:to>
          <xdr:col>1</xdr:col>
          <xdr:colOff>594360</xdr:colOff>
          <xdr:row>39</xdr:row>
          <xdr:rowOff>30480</xdr:rowOff>
        </xdr:to>
        <xdr:sp macro="" textlink="">
          <xdr:nvSpPr>
            <xdr:cNvPr id="48140" name="Check Box 12" hidden="1">
              <a:extLst>
                <a:ext uri="{63B3BB69-23CF-44E3-9099-C40C66FF867C}">
                  <a14:compatExt spid="_x0000_s4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xdr:row>
          <xdr:rowOff>213360</xdr:rowOff>
        </xdr:from>
        <xdr:to>
          <xdr:col>10</xdr:col>
          <xdr:colOff>769620</xdr:colOff>
          <xdr:row>7</xdr:row>
          <xdr:rowOff>236220</xdr:rowOff>
        </xdr:to>
        <xdr:sp macro="" textlink="">
          <xdr:nvSpPr>
            <xdr:cNvPr id="48141" name="Check Box 13" hidden="1">
              <a:extLst>
                <a:ext uri="{63B3BB69-23CF-44E3-9099-C40C66FF867C}">
                  <a14:compatExt spid="_x0000_s4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6</xdr:row>
          <xdr:rowOff>213360</xdr:rowOff>
        </xdr:from>
        <xdr:to>
          <xdr:col>12</xdr:col>
          <xdr:colOff>754380</xdr:colOff>
          <xdr:row>8</xdr:row>
          <xdr:rowOff>0</xdr:rowOff>
        </xdr:to>
        <xdr:sp macro="" textlink="">
          <xdr:nvSpPr>
            <xdr:cNvPr id="48142" name="Check Box 14" hidden="1">
              <a:extLst>
                <a:ext uri="{63B3BB69-23CF-44E3-9099-C40C66FF867C}">
                  <a14:compatExt spid="_x0000_s4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14</xdr:row>
          <xdr:rowOff>152400</xdr:rowOff>
        </xdr:from>
        <xdr:to>
          <xdr:col>0</xdr:col>
          <xdr:colOff>502920</xdr:colOff>
          <xdr:row>16</xdr:row>
          <xdr:rowOff>7620</xdr:rowOff>
        </xdr:to>
        <xdr:sp macro="" textlink="">
          <xdr:nvSpPr>
            <xdr:cNvPr id="48143" name="Check Box 15" hidden="1">
              <a:extLst>
                <a:ext uri="{63B3BB69-23CF-44E3-9099-C40C66FF867C}">
                  <a14:compatExt spid="_x0000_s4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160020</xdr:rowOff>
        </xdr:from>
        <xdr:to>
          <xdr:col>3</xdr:col>
          <xdr:colOff>76200</xdr:colOff>
          <xdr:row>16</xdr:row>
          <xdr:rowOff>22860</xdr:rowOff>
        </xdr:to>
        <xdr:sp macro="" textlink="">
          <xdr:nvSpPr>
            <xdr:cNvPr id="48144" name="Check Box 16" hidden="1">
              <a:extLst>
                <a:ext uri="{63B3BB69-23CF-44E3-9099-C40C66FF867C}">
                  <a14:compatExt spid="_x0000_s4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14</xdr:row>
          <xdr:rowOff>160020</xdr:rowOff>
        </xdr:from>
        <xdr:to>
          <xdr:col>1</xdr:col>
          <xdr:colOff>594360</xdr:colOff>
          <xdr:row>15</xdr:row>
          <xdr:rowOff>182880</xdr:rowOff>
        </xdr:to>
        <xdr:sp macro="" textlink="">
          <xdr:nvSpPr>
            <xdr:cNvPr id="48145" name="Check Box 17" hidden="1">
              <a:extLst>
                <a:ext uri="{63B3BB69-23CF-44E3-9099-C40C66FF867C}">
                  <a14:compatExt spid="_x0000_s4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19</xdr:row>
          <xdr:rowOff>228600</xdr:rowOff>
        </xdr:from>
        <xdr:to>
          <xdr:col>0</xdr:col>
          <xdr:colOff>518160</xdr:colOff>
          <xdr:row>21</xdr:row>
          <xdr:rowOff>0</xdr:rowOff>
        </xdr:to>
        <xdr:sp macro="" textlink="">
          <xdr:nvSpPr>
            <xdr:cNvPr id="48146" name="Check Box 18" hidden="1">
              <a:extLst>
                <a:ext uri="{63B3BB69-23CF-44E3-9099-C40C66FF867C}">
                  <a14:compatExt spid="_x0000_s4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259080</xdr:colOff>
          <xdr:row>20</xdr:row>
          <xdr:rowOff>0</xdr:rowOff>
        </xdr:from>
        <xdr:to>
          <xdr:col>2</xdr:col>
          <xdr:colOff>632460</xdr:colOff>
          <xdr:row>20</xdr:row>
          <xdr:rowOff>228600</xdr:rowOff>
        </xdr:to>
        <xdr:sp macro="" textlink="">
          <xdr:nvSpPr>
            <xdr:cNvPr id="48147" name="Check Box 19" hidden="1">
              <a:extLst>
                <a:ext uri="{63B3BB69-23CF-44E3-9099-C40C66FF867C}">
                  <a14:compatExt spid="_x0000_s4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228600</xdr:rowOff>
        </xdr:from>
        <xdr:to>
          <xdr:col>1</xdr:col>
          <xdr:colOff>457200</xdr:colOff>
          <xdr:row>20</xdr:row>
          <xdr:rowOff>228600</xdr:rowOff>
        </xdr:to>
        <xdr:sp macro="" textlink="">
          <xdr:nvSpPr>
            <xdr:cNvPr id="48148" name="Check Box 20" hidden="1">
              <a:extLst>
                <a:ext uri="{63B3BB69-23CF-44E3-9099-C40C66FF867C}">
                  <a14:compatExt spid="_x0000_s4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24</xdr:row>
          <xdr:rowOff>152400</xdr:rowOff>
        </xdr:from>
        <xdr:to>
          <xdr:col>0</xdr:col>
          <xdr:colOff>480060</xdr:colOff>
          <xdr:row>26</xdr:row>
          <xdr:rowOff>22860</xdr:rowOff>
        </xdr:to>
        <xdr:sp macro="" textlink="">
          <xdr:nvSpPr>
            <xdr:cNvPr id="48149" name="Check Box 21" hidden="1">
              <a:extLst>
                <a:ext uri="{63B3BB69-23CF-44E3-9099-C40C66FF867C}">
                  <a14:compatExt spid="_x0000_s4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24</xdr:row>
          <xdr:rowOff>182880</xdr:rowOff>
        </xdr:from>
        <xdr:to>
          <xdr:col>2</xdr:col>
          <xdr:colOff>403860</xdr:colOff>
          <xdr:row>26</xdr:row>
          <xdr:rowOff>30480</xdr:rowOff>
        </xdr:to>
        <xdr:sp macro="" textlink="">
          <xdr:nvSpPr>
            <xdr:cNvPr id="48150" name="Check Box 22" hidden="1">
              <a:extLst>
                <a:ext uri="{63B3BB69-23CF-44E3-9099-C40C66FF867C}">
                  <a14:compatExt spid="_x0000_s4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24</xdr:row>
          <xdr:rowOff>160020</xdr:rowOff>
        </xdr:from>
        <xdr:to>
          <xdr:col>1</xdr:col>
          <xdr:colOff>411480</xdr:colOff>
          <xdr:row>26</xdr:row>
          <xdr:rowOff>7620</xdr:rowOff>
        </xdr:to>
        <xdr:sp macro="" textlink="">
          <xdr:nvSpPr>
            <xdr:cNvPr id="48151" name="Check Box 23" hidden="1">
              <a:extLst>
                <a:ext uri="{63B3BB69-23CF-44E3-9099-C40C66FF867C}">
                  <a14:compatExt spid="_x0000_s4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28</xdr:row>
          <xdr:rowOff>83820</xdr:rowOff>
        </xdr:from>
        <xdr:to>
          <xdr:col>0</xdr:col>
          <xdr:colOff>502920</xdr:colOff>
          <xdr:row>29</xdr:row>
          <xdr:rowOff>160020</xdr:rowOff>
        </xdr:to>
        <xdr:sp macro="" textlink="">
          <xdr:nvSpPr>
            <xdr:cNvPr id="48152" name="Check Box 24" hidden="1">
              <a:extLst>
                <a:ext uri="{63B3BB69-23CF-44E3-9099-C40C66FF867C}">
                  <a14:compatExt spid="_x0000_s4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28</xdr:row>
          <xdr:rowOff>60960</xdr:rowOff>
        </xdr:from>
        <xdr:to>
          <xdr:col>2</xdr:col>
          <xdr:colOff>632460</xdr:colOff>
          <xdr:row>29</xdr:row>
          <xdr:rowOff>106680</xdr:rowOff>
        </xdr:to>
        <xdr:sp macro="" textlink="">
          <xdr:nvSpPr>
            <xdr:cNvPr id="48153" name="Check Box 25" hidden="1">
              <a:extLst>
                <a:ext uri="{63B3BB69-23CF-44E3-9099-C40C66FF867C}">
                  <a14:compatExt spid="_x0000_s4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28</xdr:row>
          <xdr:rowOff>76200</xdr:rowOff>
        </xdr:from>
        <xdr:to>
          <xdr:col>1</xdr:col>
          <xdr:colOff>426720</xdr:colOff>
          <xdr:row>29</xdr:row>
          <xdr:rowOff>114300</xdr:rowOff>
        </xdr:to>
        <xdr:sp macro="" textlink="">
          <xdr:nvSpPr>
            <xdr:cNvPr id="48154" name="Check Box 26" hidden="1">
              <a:extLst>
                <a:ext uri="{63B3BB69-23CF-44E3-9099-C40C66FF867C}">
                  <a14:compatExt spid="_x0000_s4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33</xdr:row>
          <xdr:rowOff>137160</xdr:rowOff>
        </xdr:from>
        <xdr:to>
          <xdr:col>1</xdr:col>
          <xdr:colOff>60960</xdr:colOff>
          <xdr:row>35</xdr:row>
          <xdr:rowOff>45720</xdr:rowOff>
        </xdr:to>
        <xdr:sp macro="" textlink="">
          <xdr:nvSpPr>
            <xdr:cNvPr id="48155" name="Check Box 27" hidden="1">
              <a:extLst>
                <a:ext uri="{63B3BB69-23CF-44E3-9099-C40C66FF867C}">
                  <a14:compatExt spid="_x0000_s48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33</xdr:row>
          <xdr:rowOff>144780</xdr:rowOff>
        </xdr:from>
        <xdr:to>
          <xdr:col>2</xdr:col>
          <xdr:colOff>655320</xdr:colOff>
          <xdr:row>35</xdr:row>
          <xdr:rowOff>38100</xdr:rowOff>
        </xdr:to>
        <xdr:sp macro="" textlink="">
          <xdr:nvSpPr>
            <xdr:cNvPr id="48156" name="Check Box 28" hidden="1">
              <a:extLst>
                <a:ext uri="{63B3BB69-23CF-44E3-9099-C40C66FF867C}">
                  <a14:compatExt spid="_x0000_s4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33</xdr:row>
          <xdr:rowOff>144780</xdr:rowOff>
        </xdr:from>
        <xdr:to>
          <xdr:col>2</xdr:col>
          <xdr:colOff>45720</xdr:colOff>
          <xdr:row>35</xdr:row>
          <xdr:rowOff>45720</xdr:rowOff>
        </xdr:to>
        <xdr:sp macro="" textlink="">
          <xdr:nvSpPr>
            <xdr:cNvPr id="48157" name="Check Box 29" hidden="1">
              <a:extLst>
                <a:ext uri="{63B3BB69-23CF-44E3-9099-C40C66FF867C}">
                  <a14:compatExt spid="_x0000_s4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42</xdr:row>
          <xdr:rowOff>182880</xdr:rowOff>
        </xdr:from>
        <xdr:to>
          <xdr:col>0</xdr:col>
          <xdr:colOff>457200</xdr:colOff>
          <xdr:row>43</xdr:row>
          <xdr:rowOff>236220</xdr:rowOff>
        </xdr:to>
        <xdr:sp macro="" textlink="">
          <xdr:nvSpPr>
            <xdr:cNvPr id="48158" name="Check Box 30" hidden="1">
              <a:extLst>
                <a:ext uri="{63B3BB69-23CF-44E3-9099-C40C66FF867C}">
                  <a14:compatExt spid="_x0000_s4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42</xdr:row>
          <xdr:rowOff>182880</xdr:rowOff>
        </xdr:from>
        <xdr:to>
          <xdr:col>2</xdr:col>
          <xdr:colOff>403860</xdr:colOff>
          <xdr:row>43</xdr:row>
          <xdr:rowOff>220980</xdr:rowOff>
        </xdr:to>
        <xdr:sp macro="" textlink="">
          <xdr:nvSpPr>
            <xdr:cNvPr id="48159" name="Check Box 31" hidden="1">
              <a:extLst>
                <a:ext uri="{63B3BB69-23CF-44E3-9099-C40C66FF867C}">
                  <a14:compatExt spid="_x0000_s4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42</xdr:row>
          <xdr:rowOff>182880</xdr:rowOff>
        </xdr:from>
        <xdr:to>
          <xdr:col>2</xdr:col>
          <xdr:colOff>0</xdr:colOff>
          <xdr:row>43</xdr:row>
          <xdr:rowOff>220980</xdr:rowOff>
        </xdr:to>
        <xdr:sp macro="" textlink="">
          <xdr:nvSpPr>
            <xdr:cNvPr id="48160" name="Check Box 32" hidden="1">
              <a:extLst>
                <a:ext uri="{63B3BB69-23CF-44E3-9099-C40C66FF867C}">
                  <a14:compatExt spid="_x0000_s4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48</xdr:row>
          <xdr:rowOff>0</xdr:rowOff>
        </xdr:from>
        <xdr:to>
          <xdr:col>0</xdr:col>
          <xdr:colOff>525780</xdr:colOff>
          <xdr:row>49</xdr:row>
          <xdr:rowOff>22860</xdr:rowOff>
        </xdr:to>
        <xdr:sp macro="" textlink="">
          <xdr:nvSpPr>
            <xdr:cNvPr id="48161" name="Check Box 33" hidden="1">
              <a:extLst>
                <a:ext uri="{63B3BB69-23CF-44E3-9099-C40C66FF867C}">
                  <a14:compatExt spid="_x0000_s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48</xdr:row>
          <xdr:rowOff>0</xdr:rowOff>
        </xdr:from>
        <xdr:to>
          <xdr:col>2</xdr:col>
          <xdr:colOff>647700</xdr:colOff>
          <xdr:row>49</xdr:row>
          <xdr:rowOff>22860</xdr:rowOff>
        </xdr:to>
        <xdr:sp macro="" textlink="">
          <xdr:nvSpPr>
            <xdr:cNvPr id="48162" name="Check Box 34" hidden="1">
              <a:extLst>
                <a:ext uri="{63B3BB69-23CF-44E3-9099-C40C66FF867C}">
                  <a14:compatExt spid="_x0000_s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7620</xdr:rowOff>
        </xdr:from>
        <xdr:to>
          <xdr:col>1</xdr:col>
          <xdr:colOff>594360</xdr:colOff>
          <xdr:row>49</xdr:row>
          <xdr:rowOff>30480</xdr:rowOff>
        </xdr:to>
        <xdr:sp macro="" textlink="">
          <xdr:nvSpPr>
            <xdr:cNvPr id="48163" name="Check Box 35" hidden="1">
              <a:extLst>
                <a:ext uri="{63B3BB69-23CF-44E3-9099-C40C66FF867C}">
                  <a14:compatExt spid="_x0000_s48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52</xdr:row>
          <xdr:rowOff>152400</xdr:rowOff>
        </xdr:from>
        <xdr:to>
          <xdr:col>0</xdr:col>
          <xdr:colOff>480060</xdr:colOff>
          <xdr:row>53</xdr:row>
          <xdr:rowOff>220980</xdr:rowOff>
        </xdr:to>
        <xdr:sp macro="" textlink="">
          <xdr:nvSpPr>
            <xdr:cNvPr id="48164" name="Check Box 36" hidden="1">
              <a:extLst>
                <a:ext uri="{63B3BB69-23CF-44E3-9099-C40C66FF867C}">
                  <a14:compatExt spid="_x0000_s48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52</xdr:row>
          <xdr:rowOff>182880</xdr:rowOff>
        </xdr:from>
        <xdr:to>
          <xdr:col>2</xdr:col>
          <xdr:colOff>403860</xdr:colOff>
          <xdr:row>53</xdr:row>
          <xdr:rowOff>228600</xdr:rowOff>
        </xdr:to>
        <xdr:sp macro="" textlink="">
          <xdr:nvSpPr>
            <xdr:cNvPr id="48165" name="Check Box 37" hidden="1">
              <a:extLst>
                <a:ext uri="{63B3BB69-23CF-44E3-9099-C40C66FF867C}">
                  <a14:compatExt spid="_x0000_s48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52</xdr:row>
          <xdr:rowOff>160020</xdr:rowOff>
        </xdr:from>
        <xdr:to>
          <xdr:col>1</xdr:col>
          <xdr:colOff>411480</xdr:colOff>
          <xdr:row>53</xdr:row>
          <xdr:rowOff>213360</xdr:rowOff>
        </xdr:to>
        <xdr:sp macro="" textlink="">
          <xdr:nvSpPr>
            <xdr:cNvPr id="48166" name="Check Box 38" hidden="1">
              <a:extLst>
                <a:ext uri="{63B3BB69-23CF-44E3-9099-C40C66FF867C}">
                  <a14:compatExt spid="_x0000_s48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57</xdr:row>
          <xdr:rowOff>160020</xdr:rowOff>
        </xdr:from>
        <xdr:to>
          <xdr:col>1</xdr:col>
          <xdr:colOff>114300</xdr:colOff>
          <xdr:row>59</xdr:row>
          <xdr:rowOff>30480</xdr:rowOff>
        </xdr:to>
        <xdr:sp macro="" textlink="">
          <xdr:nvSpPr>
            <xdr:cNvPr id="48167" name="Check Box 39" hidden="1">
              <a:extLst>
                <a:ext uri="{63B3BB69-23CF-44E3-9099-C40C66FF867C}">
                  <a14:compatExt spid="_x0000_s48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57</xdr:row>
          <xdr:rowOff>160020</xdr:rowOff>
        </xdr:from>
        <xdr:to>
          <xdr:col>2</xdr:col>
          <xdr:colOff>647700</xdr:colOff>
          <xdr:row>59</xdr:row>
          <xdr:rowOff>30480</xdr:rowOff>
        </xdr:to>
        <xdr:sp macro="" textlink="">
          <xdr:nvSpPr>
            <xdr:cNvPr id="48168" name="Check Box 40" hidden="1">
              <a:extLst>
                <a:ext uri="{63B3BB69-23CF-44E3-9099-C40C66FF867C}">
                  <a14:compatExt spid="_x0000_s4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57</xdr:row>
          <xdr:rowOff>160020</xdr:rowOff>
        </xdr:from>
        <xdr:to>
          <xdr:col>1</xdr:col>
          <xdr:colOff>594360</xdr:colOff>
          <xdr:row>59</xdr:row>
          <xdr:rowOff>30480</xdr:rowOff>
        </xdr:to>
        <xdr:sp macro="" textlink="">
          <xdr:nvSpPr>
            <xdr:cNvPr id="48169" name="Check Box 41" hidden="1">
              <a:extLst>
                <a:ext uri="{63B3BB69-23CF-44E3-9099-C40C66FF867C}">
                  <a14:compatExt spid="_x0000_s4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59</xdr:row>
          <xdr:rowOff>160020</xdr:rowOff>
        </xdr:from>
        <xdr:to>
          <xdr:col>1</xdr:col>
          <xdr:colOff>68580</xdr:colOff>
          <xdr:row>61</xdr:row>
          <xdr:rowOff>30480</xdr:rowOff>
        </xdr:to>
        <xdr:sp macro="" textlink="">
          <xdr:nvSpPr>
            <xdr:cNvPr id="48170" name="Check Box 42" hidden="1">
              <a:extLst>
                <a:ext uri="{63B3BB69-23CF-44E3-9099-C40C66FF867C}">
                  <a14:compatExt spid="_x0000_s4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59</xdr:row>
          <xdr:rowOff>175260</xdr:rowOff>
        </xdr:from>
        <xdr:to>
          <xdr:col>2</xdr:col>
          <xdr:colOff>647700</xdr:colOff>
          <xdr:row>61</xdr:row>
          <xdr:rowOff>38100</xdr:rowOff>
        </xdr:to>
        <xdr:sp macro="" textlink="">
          <xdr:nvSpPr>
            <xdr:cNvPr id="48171" name="Check Box 43" hidden="1">
              <a:extLst>
                <a:ext uri="{63B3BB69-23CF-44E3-9099-C40C66FF867C}">
                  <a14:compatExt spid="_x0000_s4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59</xdr:row>
          <xdr:rowOff>175260</xdr:rowOff>
        </xdr:from>
        <xdr:to>
          <xdr:col>1</xdr:col>
          <xdr:colOff>594360</xdr:colOff>
          <xdr:row>61</xdr:row>
          <xdr:rowOff>38100</xdr:rowOff>
        </xdr:to>
        <xdr:sp macro="" textlink="">
          <xdr:nvSpPr>
            <xdr:cNvPr id="48172" name="Check Box 44" hidden="1">
              <a:extLst>
                <a:ext uri="{63B3BB69-23CF-44E3-9099-C40C66FF867C}">
                  <a14:compatExt spid="_x0000_s48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61</xdr:row>
          <xdr:rowOff>198120</xdr:rowOff>
        </xdr:from>
        <xdr:to>
          <xdr:col>0</xdr:col>
          <xdr:colOff>518160</xdr:colOff>
          <xdr:row>63</xdr:row>
          <xdr:rowOff>45720</xdr:rowOff>
        </xdr:to>
        <xdr:sp macro="" textlink="">
          <xdr:nvSpPr>
            <xdr:cNvPr id="48173" name="Check Box 45" hidden="1">
              <a:extLst>
                <a:ext uri="{63B3BB69-23CF-44E3-9099-C40C66FF867C}">
                  <a14:compatExt spid="_x0000_s48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61</xdr:row>
          <xdr:rowOff>190500</xdr:rowOff>
        </xdr:from>
        <xdr:to>
          <xdr:col>2</xdr:col>
          <xdr:colOff>655320</xdr:colOff>
          <xdr:row>63</xdr:row>
          <xdr:rowOff>38100</xdr:rowOff>
        </xdr:to>
        <xdr:sp macro="" textlink="">
          <xdr:nvSpPr>
            <xdr:cNvPr id="48174" name="Check Box 46" hidden="1">
              <a:extLst>
                <a:ext uri="{63B3BB69-23CF-44E3-9099-C40C66FF867C}">
                  <a14:compatExt spid="_x0000_s48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61</xdr:row>
          <xdr:rowOff>190500</xdr:rowOff>
        </xdr:from>
        <xdr:to>
          <xdr:col>1</xdr:col>
          <xdr:colOff>601980</xdr:colOff>
          <xdr:row>63</xdr:row>
          <xdr:rowOff>38100</xdr:rowOff>
        </xdr:to>
        <xdr:sp macro="" textlink="">
          <xdr:nvSpPr>
            <xdr:cNvPr id="48175" name="Check Box 47" hidden="1">
              <a:extLst>
                <a:ext uri="{63B3BB69-23CF-44E3-9099-C40C66FF867C}">
                  <a14:compatExt spid="_x0000_s4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63</xdr:row>
          <xdr:rowOff>289560</xdr:rowOff>
        </xdr:from>
        <xdr:to>
          <xdr:col>0</xdr:col>
          <xdr:colOff>533400</xdr:colOff>
          <xdr:row>65</xdr:row>
          <xdr:rowOff>30480</xdr:rowOff>
        </xdr:to>
        <xdr:sp macro="" textlink="">
          <xdr:nvSpPr>
            <xdr:cNvPr id="48176" name="Check Box 48" hidden="1">
              <a:extLst>
                <a:ext uri="{63B3BB69-23CF-44E3-9099-C40C66FF867C}">
                  <a14:compatExt spid="_x0000_s4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63</xdr:row>
          <xdr:rowOff>297180</xdr:rowOff>
        </xdr:from>
        <xdr:to>
          <xdr:col>2</xdr:col>
          <xdr:colOff>647700</xdr:colOff>
          <xdr:row>65</xdr:row>
          <xdr:rowOff>38100</xdr:rowOff>
        </xdr:to>
        <xdr:sp macro="" textlink="">
          <xdr:nvSpPr>
            <xdr:cNvPr id="48177" name="Check Box 49" hidden="1">
              <a:extLst>
                <a:ext uri="{63B3BB69-23CF-44E3-9099-C40C66FF867C}">
                  <a14:compatExt spid="_x0000_s4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63</xdr:row>
          <xdr:rowOff>297180</xdr:rowOff>
        </xdr:from>
        <xdr:to>
          <xdr:col>1</xdr:col>
          <xdr:colOff>601980</xdr:colOff>
          <xdr:row>65</xdr:row>
          <xdr:rowOff>38100</xdr:rowOff>
        </xdr:to>
        <xdr:sp macro="" textlink="">
          <xdr:nvSpPr>
            <xdr:cNvPr id="48178" name="Check Box 50" hidden="1">
              <a:extLst>
                <a:ext uri="{63B3BB69-23CF-44E3-9099-C40C66FF867C}">
                  <a14:compatExt spid="_x0000_s4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70</xdr:row>
          <xdr:rowOff>152400</xdr:rowOff>
        </xdr:from>
        <xdr:to>
          <xdr:col>0</xdr:col>
          <xdr:colOff>480060</xdr:colOff>
          <xdr:row>72</xdr:row>
          <xdr:rowOff>7620</xdr:rowOff>
        </xdr:to>
        <xdr:sp macro="" textlink="">
          <xdr:nvSpPr>
            <xdr:cNvPr id="48179" name="Check Box 51" hidden="1">
              <a:extLst>
                <a:ext uri="{63B3BB69-23CF-44E3-9099-C40C66FF867C}">
                  <a14:compatExt spid="_x0000_s48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70</xdr:row>
          <xdr:rowOff>182880</xdr:rowOff>
        </xdr:from>
        <xdr:to>
          <xdr:col>2</xdr:col>
          <xdr:colOff>403860</xdr:colOff>
          <xdr:row>72</xdr:row>
          <xdr:rowOff>22860</xdr:rowOff>
        </xdr:to>
        <xdr:sp macro="" textlink="">
          <xdr:nvSpPr>
            <xdr:cNvPr id="48180" name="Check Box 52" hidden="1">
              <a:extLst>
                <a:ext uri="{63B3BB69-23CF-44E3-9099-C40C66FF867C}">
                  <a14:compatExt spid="_x0000_s4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70</xdr:row>
          <xdr:rowOff>160020</xdr:rowOff>
        </xdr:from>
        <xdr:to>
          <xdr:col>1</xdr:col>
          <xdr:colOff>411480</xdr:colOff>
          <xdr:row>72</xdr:row>
          <xdr:rowOff>0</xdr:rowOff>
        </xdr:to>
        <xdr:sp macro="" textlink="">
          <xdr:nvSpPr>
            <xdr:cNvPr id="48181" name="Check Box 53" hidden="1">
              <a:extLst>
                <a:ext uri="{63B3BB69-23CF-44E3-9099-C40C66FF867C}">
                  <a14:compatExt spid="_x0000_s48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72</xdr:row>
          <xdr:rowOff>152400</xdr:rowOff>
        </xdr:from>
        <xdr:to>
          <xdr:col>0</xdr:col>
          <xdr:colOff>480060</xdr:colOff>
          <xdr:row>73</xdr:row>
          <xdr:rowOff>213360</xdr:rowOff>
        </xdr:to>
        <xdr:sp macro="" textlink="">
          <xdr:nvSpPr>
            <xdr:cNvPr id="48182" name="Check Box 54" hidden="1">
              <a:extLst>
                <a:ext uri="{63B3BB69-23CF-44E3-9099-C40C66FF867C}">
                  <a14:compatExt spid="_x0000_s48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72</xdr:row>
          <xdr:rowOff>182880</xdr:rowOff>
        </xdr:from>
        <xdr:to>
          <xdr:col>2</xdr:col>
          <xdr:colOff>403860</xdr:colOff>
          <xdr:row>73</xdr:row>
          <xdr:rowOff>220980</xdr:rowOff>
        </xdr:to>
        <xdr:sp macro="" textlink="">
          <xdr:nvSpPr>
            <xdr:cNvPr id="48183" name="Check Box 55" hidden="1">
              <a:extLst>
                <a:ext uri="{63B3BB69-23CF-44E3-9099-C40C66FF867C}">
                  <a14:compatExt spid="_x0000_s4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72</xdr:row>
          <xdr:rowOff>160020</xdr:rowOff>
        </xdr:from>
        <xdr:to>
          <xdr:col>1</xdr:col>
          <xdr:colOff>411480</xdr:colOff>
          <xdr:row>73</xdr:row>
          <xdr:rowOff>198120</xdr:rowOff>
        </xdr:to>
        <xdr:sp macro="" textlink="">
          <xdr:nvSpPr>
            <xdr:cNvPr id="48184" name="Check Box 56" hidden="1">
              <a:extLst>
                <a:ext uri="{63B3BB69-23CF-44E3-9099-C40C66FF867C}">
                  <a14:compatExt spid="_x0000_s48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77</xdr:row>
          <xdr:rowOff>198120</xdr:rowOff>
        </xdr:from>
        <xdr:to>
          <xdr:col>0</xdr:col>
          <xdr:colOff>518160</xdr:colOff>
          <xdr:row>79</xdr:row>
          <xdr:rowOff>0</xdr:rowOff>
        </xdr:to>
        <xdr:sp macro="" textlink="">
          <xdr:nvSpPr>
            <xdr:cNvPr id="48185" name="Check Box 57" hidden="1">
              <a:extLst>
                <a:ext uri="{63B3BB69-23CF-44E3-9099-C40C66FF867C}">
                  <a14:compatExt spid="_x0000_s48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xdr:colOff>
          <xdr:row>77</xdr:row>
          <xdr:rowOff>190500</xdr:rowOff>
        </xdr:from>
        <xdr:to>
          <xdr:col>2</xdr:col>
          <xdr:colOff>655320</xdr:colOff>
          <xdr:row>78</xdr:row>
          <xdr:rowOff>236220</xdr:rowOff>
        </xdr:to>
        <xdr:sp macro="" textlink="">
          <xdr:nvSpPr>
            <xdr:cNvPr id="48186" name="Check Box 58" hidden="1">
              <a:extLst>
                <a:ext uri="{63B3BB69-23CF-44E3-9099-C40C66FF867C}">
                  <a14:compatExt spid="_x0000_s48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77</xdr:row>
          <xdr:rowOff>190500</xdr:rowOff>
        </xdr:from>
        <xdr:to>
          <xdr:col>1</xdr:col>
          <xdr:colOff>601980</xdr:colOff>
          <xdr:row>78</xdr:row>
          <xdr:rowOff>236220</xdr:rowOff>
        </xdr:to>
        <xdr:sp macro="" textlink="">
          <xdr:nvSpPr>
            <xdr:cNvPr id="48187" name="Check Box 59" hidden="1">
              <a:extLst>
                <a:ext uri="{63B3BB69-23CF-44E3-9099-C40C66FF867C}">
                  <a14:compatExt spid="_x0000_s4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83</xdr:row>
          <xdr:rowOff>99060</xdr:rowOff>
        </xdr:from>
        <xdr:to>
          <xdr:col>1</xdr:col>
          <xdr:colOff>38100</xdr:colOff>
          <xdr:row>83</xdr:row>
          <xdr:rowOff>228600</xdr:rowOff>
        </xdr:to>
        <xdr:sp macro="" textlink="">
          <xdr:nvSpPr>
            <xdr:cNvPr id="48188" name="Check Box 60" hidden="1">
              <a:extLst>
                <a:ext uri="{63B3BB69-23CF-44E3-9099-C40C66FF867C}">
                  <a14:compatExt spid="_x0000_s4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83</xdr:row>
          <xdr:rowOff>76200</xdr:rowOff>
        </xdr:from>
        <xdr:to>
          <xdr:col>3</xdr:col>
          <xdr:colOff>45720</xdr:colOff>
          <xdr:row>83</xdr:row>
          <xdr:rowOff>289560</xdr:rowOff>
        </xdr:to>
        <xdr:sp macro="" textlink="">
          <xdr:nvSpPr>
            <xdr:cNvPr id="48189" name="Check Box 61" hidden="1">
              <a:extLst>
                <a:ext uri="{63B3BB69-23CF-44E3-9099-C40C66FF867C}">
                  <a14:compatExt spid="_x0000_s4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83</xdr:row>
          <xdr:rowOff>45720</xdr:rowOff>
        </xdr:from>
        <xdr:to>
          <xdr:col>2</xdr:col>
          <xdr:colOff>99060</xdr:colOff>
          <xdr:row>83</xdr:row>
          <xdr:rowOff>274320</xdr:rowOff>
        </xdr:to>
        <xdr:sp macro="" textlink="">
          <xdr:nvSpPr>
            <xdr:cNvPr id="48190" name="Check Box 62" hidden="1">
              <a:extLst>
                <a:ext uri="{63B3BB69-23CF-44E3-9099-C40C66FF867C}">
                  <a14:compatExt spid="_x0000_s48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85</xdr:row>
          <xdr:rowOff>106680</xdr:rowOff>
        </xdr:from>
        <xdr:to>
          <xdr:col>1</xdr:col>
          <xdr:colOff>38100</xdr:colOff>
          <xdr:row>85</xdr:row>
          <xdr:rowOff>236220</xdr:rowOff>
        </xdr:to>
        <xdr:sp macro="" textlink="">
          <xdr:nvSpPr>
            <xdr:cNvPr id="48193" name="Check Box 65" hidden="1">
              <a:extLst>
                <a:ext uri="{63B3BB69-23CF-44E3-9099-C40C66FF867C}">
                  <a14:compatExt spid="_x0000_s4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85</xdr:row>
          <xdr:rowOff>83820</xdr:rowOff>
        </xdr:from>
        <xdr:to>
          <xdr:col>3</xdr:col>
          <xdr:colOff>22860</xdr:colOff>
          <xdr:row>85</xdr:row>
          <xdr:rowOff>297180</xdr:rowOff>
        </xdr:to>
        <xdr:sp macro="" textlink="">
          <xdr:nvSpPr>
            <xdr:cNvPr id="48194" name="Check Box 66" hidden="1">
              <a:extLst>
                <a:ext uri="{63B3BB69-23CF-44E3-9099-C40C66FF867C}">
                  <a14:compatExt spid="_x0000_s4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85</xdr:row>
          <xdr:rowOff>68580</xdr:rowOff>
        </xdr:from>
        <xdr:to>
          <xdr:col>2</xdr:col>
          <xdr:colOff>99060</xdr:colOff>
          <xdr:row>85</xdr:row>
          <xdr:rowOff>297180</xdr:rowOff>
        </xdr:to>
        <xdr:sp macro="" textlink="">
          <xdr:nvSpPr>
            <xdr:cNvPr id="48195" name="Check Box 67" hidden="1">
              <a:extLst>
                <a:ext uri="{63B3BB69-23CF-44E3-9099-C40C66FF867C}">
                  <a14:compatExt spid="_x0000_s4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89</xdr:row>
          <xdr:rowOff>45720</xdr:rowOff>
        </xdr:from>
        <xdr:to>
          <xdr:col>1</xdr:col>
          <xdr:colOff>22860</xdr:colOff>
          <xdr:row>89</xdr:row>
          <xdr:rowOff>182880</xdr:rowOff>
        </xdr:to>
        <xdr:sp macro="" textlink="">
          <xdr:nvSpPr>
            <xdr:cNvPr id="48196" name="Check Box 68" hidden="1">
              <a:extLst>
                <a:ext uri="{63B3BB69-23CF-44E3-9099-C40C66FF867C}">
                  <a14:compatExt spid="_x0000_s4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7620</xdr:colOff>
          <xdr:row>89</xdr:row>
          <xdr:rowOff>213360</xdr:rowOff>
        </xdr:to>
        <xdr:sp macro="" textlink="">
          <xdr:nvSpPr>
            <xdr:cNvPr id="48197" name="Check Box 69" hidden="1">
              <a:extLst>
                <a:ext uri="{63B3BB69-23CF-44E3-9099-C40C66FF867C}">
                  <a14:compatExt spid="_x0000_s4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88</xdr:row>
          <xdr:rowOff>182880</xdr:rowOff>
        </xdr:from>
        <xdr:to>
          <xdr:col>2</xdr:col>
          <xdr:colOff>99060</xdr:colOff>
          <xdr:row>89</xdr:row>
          <xdr:rowOff>213360</xdr:rowOff>
        </xdr:to>
        <xdr:sp macro="" textlink="">
          <xdr:nvSpPr>
            <xdr:cNvPr id="48198" name="Check Box 70" hidden="1">
              <a:extLst>
                <a:ext uri="{63B3BB69-23CF-44E3-9099-C40C66FF867C}">
                  <a14:compatExt spid="_x0000_s4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7620</xdr:colOff>
          <xdr:row>89</xdr:row>
          <xdr:rowOff>213360</xdr:rowOff>
        </xdr:to>
        <xdr:sp macro="" textlink="">
          <xdr:nvSpPr>
            <xdr:cNvPr id="48199" name="Check Box 71" hidden="1">
              <a:extLst>
                <a:ext uri="{63B3BB69-23CF-44E3-9099-C40C66FF867C}">
                  <a14:compatExt spid="_x0000_s4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89</xdr:row>
          <xdr:rowOff>0</xdr:rowOff>
        </xdr:from>
        <xdr:to>
          <xdr:col>3</xdr:col>
          <xdr:colOff>7620</xdr:colOff>
          <xdr:row>89</xdr:row>
          <xdr:rowOff>213360</xdr:rowOff>
        </xdr:to>
        <xdr:sp macro="" textlink="">
          <xdr:nvSpPr>
            <xdr:cNvPr id="48200" name="Check Box 72" hidden="1">
              <a:extLst>
                <a:ext uri="{63B3BB69-23CF-44E3-9099-C40C66FF867C}">
                  <a14:compatExt spid="_x0000_s4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91</xdr:row>
          <xdr:rowOff>60960</xdr:rowOff>
        </xdr:from>
        <xdr:to>
          <xdr:col>1</xdr:col>
          <xdr:colOff>76200</xdr:colOff>
          <xdr:row>91</xdr:row>
          <xdr:rowOff>373380</xdr:rowOff>
        </xdr:to>
        <xdr:sp macro="" textlink="">
          <xdr:nvSpPr>
            <xdr:cNvPr id="48201" name="Check Box 73" hidden="1">
              <a:extLst>
                <a:ext uri="{63B3BB69-23CF-44E3-9099-C40C66FF867C}">
                  <a14:compatExt spid="_x0000_s4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91</xdr:row>
          <xdr:rowOff>99060</xdr:rowOff>
        </xdr:from>
        <xdr:to>
          <xdr:col>3</xdr:col>
          <xdr:colOff>22860</xdr:colOff>
          <xdr:row>91</xdr:row>
          <xdr:rowOff>304800</xdr:rowOff>
        </xdr:to>
        <xdr:sp macro="" textlink="">
          <xdr:nvSpPr>
            <xdr:cNvPr id="48202" name="Check Box 74" hidden="1">
              <a:extLst>
                <a:ext uri="{63B3BB69-23CF-44E3-9099-C40C66FF867C}">
                  <a14:compatExt spid="_x0000_s4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91</xdr:row>
          <xdr:rowOff>106680</xdr:rowOff>
        </xdr:from>
        <xdr:to>
          <xdr:col>2</xdr:col>
          <xdr:colOff>76200</xdr:colOff>
          <xdr:row>91</xdr:row>
          <xdr:rowOff>335280</xdr:rowOff>
        </xdr:to>
        <xdr:sp macro="" textlink="">
          <xdr:nvSpPr>
            <xdr:cNvPr id="48203" name="Check Box 75" hidden="1">
              <a:extLst>
                <a:ext uri="{63B3BB69-23CF-44E3-9099-C40C66FF867C}">
                  <a14:compatExt spid="_x0000_s4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87</xdr:row>
          <xdr:rowOff>114300</xdr:rowOff>
        </xdr:from>
        <xdr:to>
          <xdr:col>1</xdr:col>
          <xdr:colOff>30480</xdr:colOff>
          <xdr:row>87</xdr:row>
          <xdr:rowOff>251460</xdr:rowOff>
        </xdr:to>
        <xdr:sp macro="" textlink="">
          <xdr:nvSpPr>
            <xdr:cNvPr id="48204" name="Check Box 76" hidden="1">
              <a:extLst>
                <a:ext uri="{63B3BB69-23CF-44E3-9099-C40C66FF867C}">
                  <a14:compatExt spid="_x0000_s4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220980</xdr:colOff>
          <xdr:row>87</xdr:row>
          <xdr:rowOff>60960</xdr:rowOff>
        </xdr:from>
        <xdr:to>
          <xdr:col>3</xdr:col>
          <xdr:colOff>38100</xdr:colOff>
          <xdr:row>87</xdr:row>
          <xdr:rowOff>266700</xdr:rowOff>
        </xdr:to>
        <xdr:sp macro="" textlink="">
          <xdr:nvSpPr>
            <xdr:cNvPr id="48205" name="Check Box 77" hidden="1">
              <a:extLst>
                <a:ext uri="{63B3BB69-23CF-44E3-9099-C40C66FF867C}">
                  <a14:compatExt spid="_x0000_s4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87</xdr:row>
          <xdr:rowOff>45720</xdr:rowOff>
        </xdr:from>
        <xdr:to>
          <xdr:col>2</xdr:col>
          <xdr:colOff>83820</xdr:colOff>
          <xdr:row>87</xdr:row>
          <xdr:rowOff>274320</xdr:rowOff>
        </xdr:to>
        <xdr:sp macro="" textlink="">
          <xdr:nvSpPr>
            <xdr:cNvPr id="48206" name="Check Box 78" hidden="1">
              <a:extLst>
                <a:ext uri="{63B3BB69-23CF-44E3-9099-C40C66FF867C}">
                  <a14:compatExt spid="_x0000_s4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3</xdr:row>
          <xdr:rowOff>411480</xdr:rowOff>
        </xdr:from>
        <xdr:to>
          <xdr:col>10</xdr:col>
          <xdr:colOff>746760</xdr:colOff>
          <xdr:row>4</xdr:row>
          <xdr:rowOff>228600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3</xdr:row>
          <xdr:rowOff>419100</xdr:rowOff>
        </xdr:from>
        <xdr:to>
          <xdr:col>12</xdr:col>
          <xdr:colOff>746760</xdr:colOff>
          <xdr:row>5</xdr:row>
          <xdr:rowOff>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5</xdr:row>
          <xdr:rowOff>0</xdr:rowOff>
        </xdr:from>
        <xdr:to>
          <xdr:col>10</xdr:col>
          <xdr:colOff>746760</xdr:colOff>
          <xdr:row>6</xdr:row>
          <xdr:rowOff>22860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4</xdr:row>
          <xdr:rowOff>228600</xdr:rowOff>
        </xdr:from>
        <xdr:to>
          <xdr:col>12</xdr:col>
          <xdr:colOff>746760</xdr:colOff>
          <xdr:row>6</xdr:row>
          <xdr:rowOff>22860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7620</xdr:rowOff>
        </xdr:from>
        <xdr:to>
          <xdr:col>10</xdr:col>
          <xdr:colOff>746760</xdr:colOff>
          <xdr:row>7</xdr:row>
          <xdr:rowOff>30480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5</xdr:row>
          <xdr:rowOff>228600</xdr:rowOff>
        </xdr:from>
        <xdr:to>
          <xdr:col>12</xdr:col>
          <xdr:colOff>746760</xdr:colOff>
          <xdr:row>7</xdr:row>
          <xdr:rowOff>7620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228600</xdr:rowOff>
        </xdr:from>
        <xdr:to>
          <xdr:col>10</xdr:col>
          <xdr:colOff>731520</xdr:colOff>
          <xdr:row>8</xdr:row>
          <xdr:rowOff>7620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6</xdr:row>
          <xdr:rowOff>213360</xdr:rowOff>
        </xdr:from>
        <xdr:to>
          <xdr:col>12</xdr:col>
          <xdr:colOff>746760</xdr:colOff>
          <xdr:row>8</xdr:row>
          <xdr:rowOff>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220980</xdr:rowOff>
        </xdr:from>
        <xdr:to>
          <xdr:col>10</xdr:col>
          <xdr:colOff>731520</xdr:colOff>
          <xdr:row>9</xdr:row>
          <xdr:rowOff>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7</xdr:row>
          <xdr:rowOff>220980</xdr:rowOff>
        </xdr:from>
        <xdr:to>
          <xdr:col>12</xdr:col>
          <xdr:colOff>746760</xdr:colOff>
          <xdr:row>9</xdr:row>
          <xdr:rowOff>7620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228600</xdr:rowOff>
        </xdr:from>
        <xdr:to>
          <xdr:col>10</xdr:col>
          <xdr:colOff>746760</xdr:colOff>
          <xdr:row>10</xdr:row>
          <xdr:rowOff>22860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9</xdr:row>
          <xdr:rowOff>0</xdr:rowOff>
        </xdr:from>
        <xdr:to>
          <xdr:col>12</xdr:col>
          <xdr:colOff>746760</xdr:colOff>
          <xdr:row>10</xdr:row>
          <xdr:rowOff>30480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31</xdr:row>
          <xdr:rowOff>68580</xdr:rowOff>
        </xdr:from>
        <xdr:to>
          <xdr:col>0</xdr:col>
          <xdr:colOff>487680</xdr:colOff>
          <xdr:row>32</xdr:row>
          <xdr:rowOff>137160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31</xdr:row>
          <xdr:rowOff>99060</xdr:rowOff>
        </xdr:from>
        <xdr:to>
          <xdr:col>3</xdr:col>
          <xdr:colOff>30480</xdr:colOff>
          <xdr:row>32</xdr:row>
          <xdr:rowOff>137160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31</xdr:row>
          <xdr:rowOff>76200</xdr:rowOff>
        </xdr:from>
        <xdr:to>
          <xdr:col>1</xdr:col>
          <xdr:colOff>426720</xdr:colOff>
          <xdr:row>32</xdr:row>
          <xdr:rowOff>106680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38</xdr:row>
          <xdr:rowOff>175260</xdr:rowOff>
        </xdr:from>
        <xdr:to>
          <xdr:col>1</xdr:col>
          <xdr:colOff>38100</xdr:colOff>
          <xdr:row>40</xdr:row>
          <xdr:rowOff>30480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39</xdr:row>
          <xdr:rowOff>0</xdr:rowOff>
        </xdr:from>
        <xdr:to>
          <xdr:col>3</xdr:col>
          <xdr:colOff>114300</xdr:colOff>
          <xdr:row>40</xdr:row>
          <xdr:rowOff>22860</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38</xdr:row>
          <xdr:rowOff>190500</xdr:rowOff>
        </xdr:from>
        <xdr:to>
          <xdr:col>2</xdr:col>
          <xdr:colOff>106680</xdr:colOff>
          <xdr:row>40</xdr:row>
          <xdr:rowOff>0</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41</xdr:row>
          <xdr:rowOff>22860</xdr:rowOff>
        </xdr:from>
        <xdr:to>
          <xdr:col>1</xdr:col>
          <xdr:colOff>30480</xdr:colOff>
          <xdr:row>41</xdr:row>
          <xdr:rowOff>152400</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41</xdr:row>
          <xdr:rowOff>0</xdr:rowOff>
        </xdr:from>
        <xdr:to>
          <xdr:col>3</xdr:col>
          <xdr:colOff>83820</xdr:colOff>
          <xdr:row>42</xdr:row>
          <xdr:rowOff>22860</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40</xdr:row>
          <xdr:rowOff>182880</xdr:rowOff>
        </xdr:from>
        <xdr:to>
          <xdr:col>2</xdr:col>
          <xdr:colOff>99060</xdr:colOff>
          <xdr:row>42</xdr:row>
          <xdr:rowOff>30480</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17</xdr:row>
          <xdr:rowOff>175260</xdr:rowOff>
        </xdr:from>
        <xdr:to>
          <xdr:col>1</xdr:col>
          <xdr:colOff>251460</xdr:colOff>
          <xdr:row>19</xdr:row>
          <xdr:rowOff>38100</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190500</xdr:rowOff>
        </xdr:from>
        <xdr:to>
          <xdr:col>2</xdr:col>
          <xdr:colOff>106680</xdr:colOff>
          <xdr:row>19</xdr:row>
          <xdr:rowOff>22860</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17</xdr:row>
          <xdr:rowOff>175260</xdr:rowOff>
        </xdr:from>
        <xdr:to>
          <xdr:col>3</xdr:col>
          <xdr:colOff>251460</xdr:colOff>
          <xdr:row>19</xdr:row>
          <xdr:rowOff>38100</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36</xdr:row>
          <xdr:rowOff>175260</xdr:rowOff>
        </xdr:from>
        <xdr:to>
          <xdr:col>1</xdr:col>
          <xdr:colOff>38100</xdr:colOff>
          <xdr:row>38</xdr:row>
          <xdr:rowOff>30480</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37</xdr:row>
          <xdr:rowOff>0</xdr:rowOff>
        </xdr:from>
        <xdr:to>
          <xdr:col>3</xdr:col>
          <xdr:colOff>114300</xdr:colOff>
          <xdr:row>38</xdr:row>
          <xdr:rowOff>22860</xdr:rowOff>
        </xdr:to>
        <xdr:sp macro="" textlink="">
          <xdr:nvSpPr>
            <xdr:cNvPr id="47130" name="Check Box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36</xdr:row>
          <xdr:rowOff>190500</xdr:rowOff>
        </xdr:from>
        <xdr:to>
          <xdr:col>2</xdr:col>
          <xdr:colOff>106680</xdr:colOff>
          <xdr:row>38</xdr:row>
          <xdr:rowOff>0</xdr:rowOff>
        </xdr:to>
        <xdr:sp macro="" textlink="">
          <xdr:nvSpPr>
            <xdr:cNvPr id="47131" name="Check Box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46</xdr:row>
          <xdr:rowOff>22860</xdr:rowOff>
        </xdr:from>
        <xdr:to>
          <xdr:col>1</xdr:col>
          <xdr:colOff>30480</xdr:colOff>
          <xdr:row>46</xdr:row>
          <xdr:rowOff>152400</xdr:rowOff>
        </xdr:to>
        <xdr:sp macro="" textlink="">
          <xdr:nvSpPr>
            <xdr:cNvPr id="47132" name="Check Box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46</xdr:row>
          <xdr:rowOff>0</xdr:rowOff>
        </xdr:from>
        <xdr:to>
          <xdr:col>3</xdr:col>
          <xdr:colOff>83820</xdr:colOff>
          <xdr:row>47</xdr:row>
          <xdr:rowOff>22860</xdr:rowOff>
        </xdr:to>
        <xdr:sp macro="" textlink="">
          <xdr:nvSpPr>
            <xdr:cNvPr id="47133" name="Check Box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45</xdr:row>
          <xdr:rowOff>182880</xdr:rowOff>
        </xdr:from>
        <xdr:to>
          <xdr:col>2</xdr:col>
          <xdr:colOff>99060</xdr:colOff>
          <xdr:row>47</xdr:row>
          <xdr:rowOff>30480</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27</xdr:row>
          <xdr:rowOff>152400</xdr:rowOff>
        </xdr:from>
        <xdr:to>
          <xdr:col>0</xdr:col>
          <xdr:colOff>495300</xdr:colOff>
          <xdr:row>29</xdr:row>
          <xdr:rowOff>22860</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27</xdr:row>
          <xdr:rowOff>182880</xdr:rowOff>
        </xdr:from>
        <xdr:to>
          <xdr:col>3</xdr:col>
          <xdr:colOff>38100</xdr:colOff>
          <xdr:row>29</xdr:row>
          <xdr:rowOff>22860</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28</xdr:row>
          <xdr:rowOff>0</xdr:rowOff>
        </xdr:from>
        <xdr:to>
          <xdr:col>2</xdr:col>
          <xdr:colOff>0</xdr:colOff>
          <xdr:row>29</xdr:row>
          <xdr:rowOff>22860</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22</xdr:row>
          <xdr:rowOff>175260</xdr:rowOff>
        </xdr:from>
        <xdr:to>
          <xdr:col>1</xdr:col>
          <xdr:colOff>251460</xdr:colOff>
          <xdr:row>24</xdr:row>
          <xdr:rowOff>38100</xdr:rowOff>
        </xdr:to>
        <xdr:sp macro="" textlink="">
          <xdr:nvSpPr>
            <xdr:cNvPr id="47138" name="Check Box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190500</xdr:rowOff>
        </xdr:from>
        <xdr:to>
          <xdr:col>2</xdr:col>
          <xdr:colOff>106680</xdr:colOff>
          <xdr:row>24</xdr:row>
          <xdr:rowOff>22860</xdr:rowOff>
        </xdr:to>
        <xdr:sp macro="" textlink="">
          <xdr:nvSpPr>
            <xdr:cNvPr id="47139" name="Check Box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22</xdr:row>
          <xdr:rowOff>175260</xdr:rowOff>
        </xdr:from>
        <xdr:to>
          <xdr:col>3</xdr:col>
          <xdr:colOff>251460</xdr:colOff>
          <xdr:row>24</xdr:row>
          <xdr:rowOff>38100</xdr:rowOff>
        </xdr:to>
        <xdr:sp macro="" textlink="">
          <xdr:nvSpPr>
            <xdr:cNvPr id="47140" name="Check Box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52</xdr:row>
          <xdr:rowOff>22860</xdr:rowOff>
        </xdr:from>
        <xdr:to>
          <xdr:col>1</xdr:col>
          <xdr:colOff>30480</xdr:colOff>
          <xdr:row>52</xdr:row>
          <xdr:rowOff>152400</xdr:rowOff>
        </xdr:to>
        <xdr:sp macro="" textlink="">
          <xdr:nvSpPr>
            <xdr:cNvPr id="47141" name="Check Box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52</xdr:row>
          <xdr:rowOff>0</xdr:rowOff>
        </xdr:from>
        <xdr:to>
          <xdr:col>3</xdr:col>
          <xdr:colOff>83820</xdr:colOff>
          <xdr:row>53</xdr:row>
          <xdr:rowOff>22860</xdr:rowOff>
        </xdr:to>
        <xdr:sp macro="" textlink="">
          <xdr:nvSpPr>
            <xdr:cNvPr id="47142" name="Check Box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51</xdr:row>
          <xdr:rowOff>182880</xdr:rowOff>
        </xdr:from>
        <xdr:to>
          <xdr:col>2</xdr:col>
          <xdr:colOff>99060</xdr:colOff>
          <xdr:row>53</xdr:row>
          <xdr:rowOff>30480</xdr:rowOff>
        </xdr:to>
        <xdr:sp macro="" textlink="">
          <xdr:nvSpPr>
            <xdr:cNvPr id="47143" name="Check Box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54</xdr:row>
          <xdr:rowOff>22860</xdr:rowOff>
        </xdr:from>
        <xdr:to>
          <xdr:col>1</xdr:col>
          <xdr:colOff>30480</xdr:colOff>
          <xdr:row>54</xdr:row>
          <xdr:rowOff>152400</xdr:rowOff>
        </xdr:to>
        <xdr:sp macro="" textlink="">
          <xdr:nvSpPr>
            <xdr:cNvPr id="47144" name="Check Box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53</xdr:row>
          <xdr:rowOff>182880</xdr:rowOff>
        </xdr:from>
        <xdr:to>
          <xdr:col>3</xdr:col>
          <xdr:colOff>99060</xdr:colOff>
          <xdr:row>55</xdr:row>
          <xdr:rowOff>7620</xdr:rowOff>
        </xdr:to>
        <xdr:sp macro="" textlink="">
          <xdr:nvSpPr>
            <xdr:cNvPr id="47145" name="Check Box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53</xdr:row>
          <xdr:rowOff>182880</xdr:rowOff>
        </xdr:from>
        <xdr:to>
          <xdr:col>2</xdr:col>
          <xdr:colOff>99060</xdr:colOff>
          <xdr:row>55</xdr:row>
          <xdr:rowOff>30480</xdr:rowOff>
        </xdr:to>
        <xdr:sp macro="" textlink="">
          <xdr:nvSpPr>
            <xdr:cNvPr id="47146" name="Check Box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57</xdr:row>
          <xdr:rowOff>22860</xdr:rowOff>
        </xdr:from>
        <xdr:to>
          <xdr:col>1</xdr:col>
          <xdr:colOff>30480</xdr:colOff>
          <xdr:row>57</xdr:row>
          <xdr:rowOff>152400</xdr:rowOff>
        </xdr:to>
        <xdr:sp macro="" textlink="">
          <xdr:nvSpPr>
            <xdr:cNvPr id="47147" name="Check Box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57</xdr:row>
          <xdr:rowOff>0</xdr:rowOff>
        </xdr:from>
        <xdr:to>
          <xdr:col>3</xdr:col>
          <xdr:colOff>83820</xdr:colOff>
          <xdr:row>58</xdr:row>
          <xdr:rowOff>22860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56</xdr:row>
          <xdr:rowOff>182880</xdr:rowOff>
        </xdr:from>
        <xdr:to>
          <xdr:col>2</xdr:col>
          <xdr:colOff>99060</xdr:colOff>
          <xdr:row>58</xdr:row>
          <xdr:rowOff>30480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59</xdr:row>
          <xdr:rowOff>22860</xdr:rowOff>
        </xdr:from>
        <xdr:to>
          <xdr:col>1</xdr:col>
          <xdr:colOff>30480</xdr:colOff>
          <xdr:row>59</xdr:row>
          <xdr:rowOff>152400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58</xdr:row>
          <xdr:rowOff>190500</xdr:rowOff>
        </xdr:from>
        <xdr:to>
          <xdr:col>3</xdr:col>
          <xdr:colOff>76200</xdr:colOff>
          <xdr:row>60</xdr:row>
          <xdr:rowOff>22860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58</xdr:row>
          <xdr:rowOff>182880</xdr:rowOff>
        </xdr:from>
        <xdr:to>
          <xdr:col>2</xdr:col>
          <xdr:colOff>99060</xdr:colOff>
          <xdr:row>60</xdr:row>
          <xdr:rowOff>30480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61</xdr:row>
          <xdr:rowOff>22860</xdr:rowOff>
        </xdr:from>
        <xdr:to>
          <xdr:col>1</xdr:col>
          <xdr:colOff>30480</xdr:colOff>
          <xdr:row>61</xdr:row>
          <xdr:rowOff>152400</xdr:rowOff>
        </xdr:to>
        <xdr:sp macro="" textlink="">
          <xdr:nvSpPr>
            <xdr:cNvPr id="47153" name="Check Box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60</xdr:row>
          <xdr:rowOff>182880</xdr:rowOff>
        </xdr:from>
        <xdr:to>
          <xdr:col>3</xdr:col>
          <xdr:colOff>76200</xdr:colOff>
          <xdr:row>62</xdr:row>
          <xdr:rowOff>7620</xdr:rowOff>
        </xdr:to>
        <xdr:sp macro="" textlink="">
          <xdr:nvSpPr>
            <xdr:cNvPr id="47154" name="Check Box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60</xdr:row>
          <xdr:rowOff>182880</xdr:rowOff>
        </xdr:from>
        <xdr:to>
          <xdr:col>2</xdr:col>
          <xdr:colOff>99060</xdr:colOff>
          <xdr:row>62</xdr:row>
          <xdr:rowOff>30480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65</xdr:row>
          <xdr:rowOff>22860</xdr:rowOff>
        </xdr:from>
        <xdr:to>
          <xdr:col>1</xdr:col>
          <xdr:colOff>30480</xdr:colOff>
          <xdr:row>65</xdr:row>
          <xdr:rowOff>152400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65</xdr:row>
          <xdr:rowOff>0</xdr:rowOff>
        </xdr:from>
        <xdr:to>
          <xdr:col>3</xdr:col>
          <xdr:colOff>83820</xdr:colOff>
          <xdr:row>66</xdr:row>
          <xdr:rowOff>22860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64</xdr:row>
          <xdr:rowOff>182880</xdr:rowOff>
        </xdr:from>
        <xdr:to>
          <xdr:col>2</xdr:col>
          <xdr:colOff>99060</xdr:colOff>
          <xdr:row>66</xdr:row>
          <xdr:rowOff>30480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67</xdr:row>
          <xdr:rowOff>22860</xdr:rowOff>
        </xdr:from>
        <xdr:to>
          <xdr:col>1</xdr:col>
          <xdr:colOff>30480</xdr:colOff>
          <xdr:row>67</xdr:row>
          <xdr:rowOff>152400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0</xdr:rowOff>
        </xdr:from>
        <xdr:to>
          <xdr:col>3</xdr:col>
          <xdr:colOff>83820</xdr:colOff>
          <xdr:row>68</xdr:row>
          <xdr:rowOff>22860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66</xdr:row>
          <xdr:rowOff>182880</xdr:rowOff>
        </xdr:from>
        <xdr:to>
          <xdr:col>2</xdr:col>
          <xdr:colOff>99060</xdr:colOff>
          <xdr:row>68</xdr:row>
          <xdr:rowOff>30480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72</xdr:row>
          <xdr:rowOff>22860</xdr:rowOff>
        </xdr:from>
        <xdr:to>
          <xdr:col>1</xdr:col>
          <xdr:colOff>30480</xdr:colOff>
          <xdr:row>72</xdr:row>
          <xdr:rowOff>152400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72</xdr:row>
          <xdr:rowOff>0</xdr:rowOff>
        </xdr:from>
        <xdr:to>
          <xdr:col>3</xdr:col>
          <xdr:colOff>83820</xdr:colOff>
          <xdr:row>73</xdr:row>
          <xdr:rowOff>22860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71</xdr:row>
          <xdr:rowOff>182880</xdr:rowOff>
        </xdr:from>
        <xdr:to>
          <xdr:col>2</xdr:col>
          <xdr:colOff>99060</xdr:colOff>
          <xdr:row>73</xdr:row>
          <xdr:rowOff>30480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22860</xdr:rowOff>
        </xdr:from>
        <xdr:to>
          <xdr:col>1</xdr:col>
          <xdr:colOff>30480</xdr:colOff>
          <xdr:row>74</xdr:row>
          <xdr:rowOff>152400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74</xdr:row>
          <xdr:rowOff>0</xdr:rowOff>
        </xdr:from>
        <xdr:to>
          <xdr:col>3</xdr:col>
          <xdr:colOff>83820</xdr:colOff>
          <xdr:row>75</xdr:row>
          <xdr:rowOff>22860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73</xdr:row>
          <xdr:rowOff>182880</xdr:rowOff>
        </xdr:from>
        <xdr:to>
          <xdr:col>2</xdr:col>
          <xdr:colOff>99060</xdr:colOff>
          <xdr:row>75</xdr:row>
          <xdr:rowOff>30480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80</xdr:row>
          <xdr:rowOff>22860</xdr:rowOff>
        </xdr:from>
        <xdr:to>
          <xdr:col>1</xdr:col>
          <xdr:colOff>30480</xdr:colOff>
          <xdr:row>80</xdr:row>
          <xdr:rowOff>152400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80</xdr:row>
          <xdr:rowOff>0</xdr:rowOff>
        </xdr:from>
        <xdr:to>
          <xdr:col>3</xdr:col>
          <xdr:colOff>83820</xdr:colOff>
          <xdr:row>81</xdr:row>
          <xdr:rowOff>22860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79</xdr:row>
          <xdr:rowOff>182880</xdr:rowOff>
        </xdr:from>
        <xdr:to>
          <xdr:col>2</xdr:col>
          <xdr:colOff>99060</xdr:colOff>
          <xdr:row>81</xdr:row>
          <xdr:rowOff>30480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82</xdr:row>
          <xdr:rowOff>22860</xdr:rowOff>
        </xdr:from>
        <xdr:to>
          <xdr:col>1</xdr:col>
          <xdr:colOff>30480</xdr:colOff>
          <xdr:row>82</xdr:row>
          <xdr:rowOff>152400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82</xdr:row>
          <xdr:rowOff>0</xdr:rowOff>
        </xdr:from>
        <xdr:to>
          <xdr:col>3</xdr:col>
          <xdr:colOff>83820</xdr:colOff>
          <xdr:row>83</xdr:row>
          <xdr:rowOff>22860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81</xdr:row>
          <xdr:rowOff>182880</xdr:rowOff>
        </xdr:from>
        <xdr:to>
          <xdr:col>2</xdr:col>
          <xdr:colOff>99060</xdr:colOff>
          <xdr:row>83</xdr:row>
          <xdr:rowOff>30480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84</xdr:row>
          <xdr:rowOff>22860</xdr:rowOff>
        </xdr:from>
        <xdr:to>
          <xdr:col>1</xdr:col>
          <xdr:colOff>30480</xdr:colOff>
          <xdr:row>84</xdr:row>
          <xdr:rowOff>152400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84</xdr:row>
          <xdr:rowOff>0</xdr:rowOff>
        </xdr:from>
        <xdr:to>
          <xdr:col>3</xdr:col>
          <xdr:colOff>83820</xdr:colOff>
          <xdr:row>85</xdr:row>
          <xdr:rowOff>22860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83</xdr:row>
          <xdr:rowOff>182880</xdr:rowOff>
        </xdr:from>
        <xdr:to>
          <xdr:col>2</xdr:col>
          <xdr:colOff>99060</xdr:colOff>
          <xdr:row>85</xdr:row>
          <xdr:rowOff>30480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86</xdr:row>
          <xdr:rowOff>22860</xdr:rowOff>
        </xdr:from>
        <xdr:to>
          <xdr:col>1</xdr:col>
          <xdr:colOff>30480</xdr:colOff>
          <xdr:row>86</xdr:row>
          <xdr:rowOff>152400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86</xdr:row>
          <xdr:rowOff>0</xdr:rowOff>
        </xdr:from>
        <xdr:to>
          <xdr:col>3</xdr:col>
          <xdr:colOff>83820</xdr:colOff>
          <xdr:row>87</xdr:row>
          <xdr:rowOff>22860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85</xdr:row>
          <xdr:rowOff>182880</xdr:rowOff>
        </xdr:from>
        <xdr:to>
          <xdr:col>2</xdr:col>
          <xdr:colOff>99060</xdr:colOff>
          <xdr:row>87</xdr:row>
          <xdr:rowOff>30480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93</xdr:row>
          <xdr:rowOff>22860</xdr:rowOff>
        </xdr:from>
        <xdr:to>
          <xdr:col>1</xdr:col>
          <xdr:colOff>30480</xdr:colOff>
          <xdr:row>93</xdr:row>
          <xdr:rowOff>152400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83820</xdr:colOff>
          <xdr:row>94</xdr:row>
          <xdr:rowOff>22860</xdr:rowOff>
        </xdr:to>
        <xdr:sp macro="" textlink="">
          <xdr:nvSpPr>
            <xdr:cNvPr id="47181" name="Check Box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92</xdr:row>
          <xdr:rowOff>182880</xdr:rowOff>
        </xdr:from>
        <xdr:to>
          <xdr:col>2</xdr:col>
          <xdr:colOff>99060</xdr:colOff>
          <xdr:row>94</xdr:row>
          <xdr:rowOff>30480</xdr:rowOff>
        </xdr:to>
        <xdr:sp macro="" textlink="">
          <xdr:nvSpPr>
            <xdr:cNvPr id="47182" name="Check Box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93</xdr:row>
          <xdr:rowOff>0</xdr:rowOff>
        </xdr:from>
        <xdr:to>
          <xdr:col>3</xdr:col>
          <xdr:colOff>83820</xdr:colOff>
          <xdr:row>94</xdr:row>
          <xdr:rowOff>22860</xdr:rowOff>
        </xdr:to>
        <xdr:sp macro="" textlink="">
          <xdr:nvSpPr>
            <xdr:cNvPr id="47183" name="Check Box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95</xdr:row>
          <xdr:rowOff>22860</xdr:rowOff>
        </xdr:from>
        <xdr:to>
          <xdr:col>1</xdr:col>
          <xdr:colOff>30480</xdr:colOff>
          <xdr:row>95</xdr:row>
          <xdr:rowOff>152400</xdr:rowOff>
        </xdr:to>
        <xdr:sp macro="" textlink="">
          <xdr:nvSpPr>
            <xdr:cNvPr id="47184" name="Check Box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95</xdr:row>
          <xdr:rowOff>0</xdr:rowOff>
        </xdr:from>
        <xdr:to>
          <xdr:col>3</xdr:col>
          <xdr:colOff>83820</xdr:colOff>
          <xdr:row>96</xdr:row>
          <xdr:rowOff>22860</xdr:rowOff>
        </xdr:to>
        <xdr:sp macro="" textlink="">
          <xdr:nvSpPr>
            <xdr:cNvPr id="47185" name="Check Box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94</xdr:row>
          <xdr:rowOff>182880</xdr:rowOff>
        </xdr:from>
        <xdr:to>
          <xdr:col>2</xdr:col>
          <xdr:colOff>99060</xdr:colOff>
          <xdr:row>96</xdr:row>
          <xdr:rowOff>30480</xdr:rowOff>
        </xdr:to>
        <xdr:sp macro="" textlink="">
          <xdr:nvSpPr>
            <xdr:cNvPr id="47186" name="Check Box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100</xdr:row>
          <xdr:rowOff>99060</xdr:rowOff>
        </xdr:from>
        <xdr:to>
          <xdr:col>1</xdr:col>
          <xdr:colOff>38100</xdr:colOff>
          <xdr:row>100</xdr:row>
          <xdr:rowOff>228600</xdr:rowOff>
        </xdr:to>
        <xdr:sp macro="" textlink="">
          <xdr:nvSpPr>
            <xdr:cNvPr id="47187" name="Check Box 83" hidden="1">
              <a:extLst>
                <a:ext uri="{63B3BB69-23CF-44E3-9099-C40C66FF867C}">
                  <a14:compatExt spid="_x0000_s4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100</xdr:row>
          <xdr:rowOff>68580</xdr:rowOff>
        </xdr:from>
        <xdr:to>
          <xdr:col>3</xdr:col>
          <xdr:colOff>99060</xdr:colOff>
          <xdr:row>100</xdr:row>
          <xdr:rowOff>274320</xdr:rowOff>
        </xdr:to>
        <xdr:sp macro="" textlink="">
          <xdr:nvSpPr>
            <xdr:cNvPr id="47188" name="Check Box 84" hidden="1">
              <a:extLst>
                <a:ext uri="{63B3BB69-23CF-44E3-9099-C40C66FF867C}">
                  <a14:compatExt spid="_x0000_s4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100</xdr:row>
          <xdr:rowOff>22860</xdr:rowOff>
        </xdr:from>
        <xdr:to>
          <xdr:col>2</xdr:col>
          <xdr:colOff>213360</xdr:colOff>
          <xdr:row>100</xdr:row>
          <xdr:rowOff>312420</xdr:rowOff>
        </xdr:to>
        <xdr:sp macro="" textlink="">
          <xdr:nvSpPr>
            <xdr:cNvPr id="47189" name="Check Box 85" hidden="1">
              <a:extLst>
                <a:ext uri="{63B3BB69-23CF-44E3-9099-C40C66FF867C}">
                  <a14:compatExt spid="_x0000_s4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102</xdr:row>
          <xdr:rowOff>152400</xdr:rowOff>
        </xdr:from>
        <xdr:to>
          <xdr:col>1</xdr:col>
          <xdr:colOff>182880</xdr:colOff>
          <xdr:row>102</xdr:row>
          <xdr:rowOff>419100</xdr:rowOff>
        </xdr:to>
        <xdr:sp macro="" textlink="">
          <xdr:nvSpPr>
            <xdr:cNvPr id="47190" name="Check Box 86" hidden="1">
              <a:extLst>
                <a:ext uri="{63B3BB69-23CF-44E3-9099-C40C66FF867C}">
                  <a14:compatExt spid="_x0000_s4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102</xdr:row>
          <xdr:rowOff>114300</xdr:rowOff>
        </xdr:from>
        <xdr:to>
          <xdr:col>3</xdr:col>
          <xdr:colOff>175260</xdr:colOff>
          <xdr:row>102</xdr:row>
          <xdr:rowOff>411480</xdr:rowOff>
        </xdr:to>
        <xdr:sp macro="" textlink="">
          <xdr:nvSpPr>
            <xdr:cNvPr id="47191" name="Check Box 87" hidden="1">
              <a:extLst>
                <a:ext uri="{63B3BB69-23CF-44E3-9099-C40C66FF867C}">
                  <a14:compatExt spid="_x0000_s4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102</xdr:row>
          <xdr:rowOff>114300</xdr:rowOff>
        </xdr:from>
        <xdr:to>
          <xdr:col>2</xdr:col>
          <xdr:colOff>213360</xdr:colOff>
          <xdr:row>102</xdr:row>
          <xdr:rowOff>388620</xdr:rowOff>
        </xdr:to>
        <xdr:sp macro="" textlink="">
          <xdr:nvSpPr>
            <xdr:cNvPr id="47192" name="Check Box 88" hidden="1">
              <a:extLst>
                <a:ext uri="{63B3BB69-23CF-44E3-9099-C40C66FF867C}">
                  <a14:compatExt spid="_x0000_s4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104</xdr:row>
          <xdr:rowOff>0</xdr:rowOff>
        </xdr:from>
        <xdr:to>
          <xdr:col>1</xdr:col>
          <xdr:colOff>175260</xdr:colOff>
          <xdr:row>104</xdr:row>
          <xdr:rowOff>228600</xdr:rowOff>
        </xdr:to>
        <xdr:sp macro="" textlink="">
          <xdr:nvSpPr>
            <xdr:cNvPr id="47193" name="Check Box 89" hidden="1">
              <a:extLst>
                <a:ext uri="{63B3BB69-23CF-44E3-9099-C40C66FF867C}">
                  <a14:compatExt spid="_x0000_s4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104</xdr:row>
          <xdr:rowOff>0</xdr:rowOff>
        </xdr:from>
        <xdr:to>
          <xdr:col>3</xdr:col>
          <xdr:colOff>83820</xdr:colOff>
          <xdr:row>105</xdr:row>
          <xdr:rowOff>22860</xdr:rowOff>
        </xdr:to>
        <xdr:sp macro="" textlink="">
          <xdr:nvSpPr>
            <xdr:cNvPr id="47194" name="Check Box 90" hidden="1">
              <a:extLst>
                <a:ext uri="{63B3BB69-23CF-44E3-9099-C40C66FF867C}">
                  <a14:compatExt spid="_x0000_s4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103</xdr:row>
          <xdr:rowOff>182880</xdr:rowOff>
        </xdr:from>
        <xdr:to>
          <xdr:col>2</xdr:col>
          <xdr:colOff>297180</xdr:colOff>
          <xdr:row>104</xdr:row>
          <xdr:rowOff>259080</xdr:rowOff>
        </xdr:to>
        <xdr:sp macro="" textlink="">
          <xdr:nvSpPr>
            <xdr:cNvPr id="47195" name="Check Box 91" hidden="1">
              <a:extLst>
                <a:ext uri="{63B3BB69-23CF-44E3-9099-C40C66FF867C}">
                  <a14:compatExt spid="_x0000_s4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104</xdr:row>
          <xdr:rowOff>0</xdr:rowOff>
        </xdr:from>
        <xdr:to>
          <xdr:col>3</xdr:col>
          <xdr:colOff>83820</xdr:colOff>
          <xdr:row>105</xdr:row>
          <xdr:rowOff>22860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106</xdr:row>
          <xdr:rowOff>22860</xdr:rowOff>
        </xdr:from>
        <xdr:to>
          <xdr:col>1</xdr:col>
          <xdr:colOff>121920</xdr:colOff>
          <xdr:row>107</xdr:row>
          <xdr:rowOff>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105</xdr:row>
          <xdr:rowOff>190500</xdr:rowOff>
        </xdr:from>
        <xdr:to>
          <xdr:col>3</xdr:col>
          <xdr:colOff>381000</xdr:colOff>
          <xdr:row>106</xdr:row>
          <xdr:rowOff>365760</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106</xdr:row>
          <xdr:rowOff>30480</xdr:rowOff>
        </xdr:from>
        <xdr:to>
          <xdr:col>2</xdr:col>
          <xdr:colOff>297180</xdr:colOff>
          <xdr:row>106</xdr:row>
          <xdr:rowOff>350520</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30480</xdr:colOff>
          <xdr:row>3</xdr:row>
          <xdr:rowOff>365760</xdr:rowOff>
        </xdr:from>
        <xdr:to>
          <xdr:col>10</xdr:col>
          <xdr:colOff>731520</xdr:colOff>
          <xdr:row>5</xdr:row>
          <xdr:rowOff>60960</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3</xdr:row>
          <xdr:rowOff>335280</xdr:rowOff>
        </xdr:from>
        <xdr:to>
          <xdr:col>12</xdr:col>
          <xdr:colOff>784860</xdr:colOff>
          <xdr:row>5</xdr:row>
          <xdr:rowOff>68580</xdr:rowOff>
        </xdr:to>
        <xdr:sp macro="" textlink="">
          <xdr:nvSpPr>
            <xdr:cNvPr id="50178" name="Check Box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213360</xdr:rowOff>
        </xdr:from>
        <xdr:to>
          <xdr:col>10</xdr:col>
          <xdr:colOff>746760</xdr:colOff>
          <xdr:row>6</xdr:row>
          <xdr:rowOff>45720</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4</xdr:row>
          <xdr:rowOff>190500</xdr:rowOff>
        </xdr:from>
        <xdr:to>
          <xdr:col>12</xdr:col>
          <xdr:colOff>754380</xdr:colOff>
          <xdr:row>6</xdr:row>
          <xdr:rowOff>60960</xdr:rowOff>
        </xdr:to>
        <xdr:sp macro="" textlink="">
          <xdr:nvSpPr>
            <xdr:cNvPr id="50180" name="Check Box 4" hidden="1">
              <a:extLst>
                <a:ext uri="{63B3BB69-23CF-44E3-9099-C40C66FF867C}">
                  <a14:compatExt spid="_x0000_s5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198120</xdr:rowOff>
        </xdr:from>
        <xdr:to>
          <xdr:col>10</xdr:col>
          <xdr:colOff>746760</xdr:colOff>
          <xdr:row>7</xdr:row>
          <xdr:rowOff>45720</xdr:rowOff>
        </xdr:to>
        <xdr:sp macro="" textlink="">
          <xdr:nvSpPr>
            <xdr:cNvPr id="50181" name="Check Box 5" hidden="1">
              <a:extLst>
                <a:ext uri="{63B3BB69-23CF-44E3-9099-C40C66FF867C}">
                  <a14:compatExt spid="_x0000_s5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6</xdr:row>
          <xdr:rowOff>7620</xdr:rowOff>
        </xdr:from>
        <xdr:to>
          <xdr:col>12</xdr:col>
          <xdr:colOff>693420</xdr:colOff>
          <xdr:row>7</xdr:row>
          <xdr:rowOff>30480</xdr:rowOff>
        </xdr:to>
        <xdr:sp macro="" textlink="">
          <xdr:nvSpPr>
            <xdr:cNvPr id="50182" name="Check Box 6" hidden="1">
              <a:extLst>
                <a:ext uri="{63B3BB69-23CF-44E3-9099-C40C66FF867C}">
                  <a14:compatExt spid="_x0000_s5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198120</xdr:rowOff>
        </xdr:from>
        <xdr:to>
          <xdr:col>10</xdr:col>
          <xdr:colOff>731520</xdr:colOff>
          <xdr:row>8</xdr:row>
          <xdr:rowOff>45720</xdr:rowOff>
        </xdr:to>
        <xdr:sp macro="" textlink="">
          <xdr:nvSpPr>
            <xdr:cNvPr id="50183" name="Check Box 7" hidden="1">
              <a:extLst>
                <a:ext uri="{63B3BB69-23CF-44E3-9099-C40C66FF867C}">
                  <a14:compatExt spid="_x0000_s5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7</xdr:row>
          <xdr:rowOff>22860</xdr:rowOff>
        </xdr:from>
        <xdr:to>
          <xdr:col>12</xdr:col>
          <xdr:colOff>640080</xdr:colOff>
          <xdr:row>8</xdr:row>
          <xdr:rowOff>7620</xdr:rowOff>
        </xdr:to>
        <xdr:sp macro="" textlink="">
          <xdr:nvSpPr>
            <xdr:cNvPr id="50184" name="Check Box 8" hidden="1">
              <a:extLst>
                <a:ext uri="{63B3BB69-23CF-44E3-9099-C40C66FF867C}">
                  <a14:compatExt spid="_x0000_s5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198120</xdr:rowOff>
        </xdr:from>
        <xdr:to>
          <xdr:col>10</xdr:col>
          <xdr:colOff>731520</xdr:colOff>
          <xdr:row>9</xdr:row>
          <xdr:rowOff>45720</xdr:rowOff>
        </xdr:to>
        <xdr:sp macro="" textlink="">
          <xdr:nvSpPr>
            <xdr:cNvPr id="50185" name="Check Box 9" hidden="1">
              <a:extLst>
                <a:ext uri="{63B3BB69-23CF-44E3-9099-C40C66FF867C}">
                  <a14:compatExt spid="_x0000_s5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7</xdr:row>
          <xdr:rowOff>190500</xdr:rowOff>
        </xdr:from>
        <xdr:to>
          <xdr:col>12</xdr:col>
          <xdr:colOff>746760</xdr:colOff>
          <xdr:row>9</xdr:row>
          <xdr:rowOff>38100</xdr:rowOff>
        </xdr:to>
        <xdr:sp macro="" textlink="">
          <xdr:nvSpPr>
            <xdr:cNvPr id="50186" name="Check Box 10" hidden="1">
              <a:extLst>
                <a:ext uri="{63B3BB69-23CF-44E3-9099-C40C66FF867C}">
                  <a14:compatExt spid="_x0000_s5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198120</xdr:rowOff>
        </xdr:from>
        <xdr:to>
          <xdr:col>10</xdr:col>
          <xdr:colOff>746760</xdr:colOff>
          <xdr:row>10</xdr:row>
          <xdr:rowOff>45720</xdr:rowOff>
        </xdr:to>
        <xdr:sp macro="" textlink="">
          <xdr:nvSpPr>
            <xdr:cNvPr id="50187" name="Check Box 11" hidden="1">
              <a:extLst>
                <a:ext uri="{63B3BB69-23CF-44E3-9099-C40C66FF867C}">
                  <a14:compatExt spid="_x0000_s5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xdr:colOff>
          <xdr:row>8</xdr:row>
          <xdr:rowOff>198120</xdr:rowOff>
        </xdr:from>
        <xdr:to>
          <xdr:col>12</xdr:col>
          <xdr:colOff>746760</xdr:colOff>
          <xdr:row>10</xdr:row>
          <xdr:rowOff>60960</xdr:rowOff>
        </xdr:to>
        <xdr:sp macro="" textlink="">
          <xdr:nvSpPr>
            <xdr:cNvPr id="50188" name="Check Box 12" hidden="1">
              <a:extLst>
                <a:ext uri="{63B3BB69-23CF-44E3-9099-C40C66FF867C}">
                  <a14:compatExt spid="_x0000_s5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29</xdr:row>
          <xdr:rowOff>175260</xdr:rowOff>
        </xdr:from>
        <xdr:to>
          <xdr:col>0</xdr:col>
          <xdr:colOff>388620</xdr:colOff>
          <xdr:row>31</xdr:row>
          <xdr:rowOff>60960</xdr:rowOff>
        </xdr:to>
        <xdr:sp macro="" textlink="">
          <xdr:nvSpPr>
            <xdr:cNvPr id="50189" name="Check Box 13" hidden="1">
              <a:extLst>
                <a:ext uri="{63B3BB69-23CF-44E3-9099-C40C66FF867C}">
                  <a14:compatExt spid="_x0000_s5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29</xdr:row>
          <xdr:rowOff>175260</xdr:rowOff>
        </xdr:from>
        <xdr:to>
          <xdr:col>2</xdr:col>
          <xdr:colOff>403860</xdr:colOff>
          <xdr:row>31</xdr:row>
          <xdr:rowOff>60960</xdr:rowOff>
        </xdr:to>
        <xdr:sp macro="" textlink="">
          <xdr:nvSpPr>
            <xdr:cNvPr id="50190" name="Check Box 14" hidden="1">
              <a:extLst>
                <a:ext uri="{63B3BB69-23CF-44E3-9099-C40C66FF867C}">
                  <a14:compatExt spid="_x0000_s5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29</xdr:row>
          <xdr:rowOff>175260</xdr:rowOff>
        </xdr:from>
        <xdr:to>
          <xdr:col>1</xdr:col>
          <xdr:colOff>426720</xdr:colOff>
          <xdr:row>31</xdr:row>
          <xdr:rowOff>60960</xdr:rowOff>
        </xdr:to>
        <xdr:sp macro="" textlink="">
          <xdr:nvSpPr>
            <xdr:cNvPr id="50191" name="Check Box 15" hidden="1">
              <a:extLst>
                <a:ext uri="{63B3BB69-23CF-44E3-9099-C40C66FF867C}">
                  <a14:compatExt spid="_x0000_s5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36</xdr:row>
          <xdr:rowOff>114300</xdr:rowOff>
        </xdr:from>
        <xdr:to>
          <xdr:col>1</xdr:col>
          <xdr:colOff>121920</xdr:colOff>
          <xdr:row>38</xdr:row>
          <xdr:rowOff>68580</xdr:rowOff>
        </xdr:to>
        <xdr:sp macro="" textlink="">
          <xdr:nvSpPr>
            <xdr:cNvPr id="50192" name="Check Box 16" hidden="1">
              <a:extLst>
                <a:ext uri="{63B3BB69-23CF-44E3-9099-C40C66FF867C}">
                  <a14:compatExt spid="_x0000_s5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36</xdr:row>
          <xdr:rowOff>137160</xdr:rowOff>
        </xdr:from>
        <xdr:to>
          <xdr:col>3</xdr:col>
          <xdr:colOff>274320</xdr:colOff>
          <xdr:row>38</xdr:row>
          <xdr:rowOff>45720</xdr:rowOff>
        </xdr:to>
        <xdr:sp macro="" textlink="">
          <xdr:nvSpPr>
            <xdr:cNvPr id="50193" name="Check Box 17" hidden="1">
              <a:extLst>
                <a:ext uri="{63B3BB69-23CF-44E3-9099-C40C66FF867C}">
                  <a14:compatExt spid="_x0000_s5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36</xdr:row>
          <xdr:rowOff>121920</xdr:rowOff>
        </xdr:from>
        <xdr:to>
          <xdr:col>1</xdr:col>
          <xdr:colOff>571500</xdr:colOff>
          <xdr:row>38</xdr:row>
          <xdr:rowOff>60960</xdr:rowOff>
        </xdr:to>
        <xdr:sp macro="" textlink="">
          <xdr:nvSpPr>
            <xdr:cNvPr id="50194" name="Check Box 18" hidden="1">
              <a:extLst>
                <a:ext uri="{63B3BB69-23CF-44E3-9099-C40C66FF867C}">
                  <a14:compatExt spid="_x0000_s5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38</xdr:row>
          <xdr:rowOff>137160</xdr:rowOff>
        </xdr:from>
        <xdr:to>
          <xdr:col>1</xdr:col>
          <xdr:colOff>327660</xdr:colOff>
          <xdr:row>40</xdr:row>
          <xdr:rowOff>38100</xdr:rowOff>
        </xdr:to>
        <xdr:sp macro="" textlink="">
          <xdr:nvSpPr>
            <xdr:cNvPr id="50195" name="Check Box 19" hidden="1">
              <a:extLst>
                <a:ext uri="{63B3BB69-23CF-44E3-9099-C40C66FF867C}">
                  <a14:compatExt spid="_x0000_s5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38</xdr:row>
          <xdr:rowOff>137160</xdr:rowOff>
        </xdr:from>
        <xdr:to>
          <xdr:col>3</xdr:col>
          <xdr:colOff>304800</xdr:colOff>
          <xdr:row>40</xdr:row>
          <xdr:rowOff>38100</xdr:rowOff>
        </xdr:to>
        <xdr:sp macro="" textlink="">
          <xdr:nvSpPr>
            <xdr:cNvPr id="50196" name="Check Box 20" hidden="1">
              <a:extLst>
                <a:ext uri="{63B3BB69-23CF-44E3-9099-C40C66FF867C}">
                  <a14:compatExt spid="_x0000_s5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38</xdr:row>
          <xdr:rowOff>152400</xdr:rowOff>
        </xdr:from>
        <xdr:to>
          <xdr:col>2</xdr:col>
          <xdr:colOff>45720</xdr:colOff>
          <xdr:row>40</xdr:row>
          <xdr:rowOff>45720</xdr:rowOff>
        </xdr:to>
        <xdr:sp macro="" textlink="">
          <xdr:nvSpPr>
            <xdr:cNvPr id="50197" name="Check Box 21" hidden="1">
              <a:extLst>
                <a:ext uri="{63B3BB69-23CF-44E3-9099-C40C66FF867C}">
                  <a14:compatExt spid="_x0000_s5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17</xdr:row>
          <xdr:rowOff>152400</xdr:rowOff>
        </xdr:from>
        <xdr:to>
          <xdr:col>0</xdr:col>
          <xdr:colOff>594360</xdr:colOff>
          <xdr:row>19</xdr:row>
          <xdr:rowOff>22860</xdr:rowOff>
        </xdr:to>
        <xdr:sp macro="" textlink="">
          <xdr:nvSpPr>
            <xdr:cNvPr id="50198" name="Check Box 22" hidden="1">
              <a:extLst>
                <a:ext uri="{63B3BB69-23CF-44E3-9099-C40C66FF867C}">
                  <a14:compatExt spid="_x0000_s5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17</xdr:row>
          <xdr:rowOff>152400</xdr:rowOff>
        </xdr:from>
        <xdr:to>
          <xdr:col>3</xdr:col>
          <xdr:colOff>30480</xdr:colOff>
          <xdr:row>19</xdr:row>
          <xdr:rowOff>22860</xdr:rowOff>
        </xdr:to>
        <xdr:sp macro="" textlink="">
          <xdr:nvSpPr>
            <xdr:cNvPr id="50199" name="Check Box 23" hidden="1">
              <a:extLst>
                <a:ext uri="{63B3BB69-23CF-44E3-9099-C40C66FF867C}">
                  <a14:compatExt spid="_x0000_s5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17</xdr:row>
          <xdr:rowOff>144780</xdr:rowOff>
        </xdr:from>
        <xdr:to>
          <xdr:col>1</xdr:col>
          <xdr:colOff>601980</xdr:colOff>
          <xdr:row>19</xdr:row>
          <xdr:rowOff>30480</xdr:rowOff>
        </xdr:to>
        <xdr:sp macro="" textlink="">
          <xdr:nvSpPr>
            <xdr:cNvPr id="50200" name="Check Box 24" hidden="1">
              <a:extLst>
                <a:ext uri="{63B3BB69-23CF-44E3-9099-C40C66FF867C}">
                  <a14:compatExt spid="_x0000_s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22</xdr:row>
          <xdr:rowOff>175260</xdr:rowOff>
        </xdr:from>
        <xdr:to>
          <xdr:col>1</xdr:col>
          <xdr:colOff>38100</xdr:colOff>
          <xdr:row>23</xdr:row>
          <xdr:rowOff>236220</xdr:rowOff>
        </xdr:to>
        <xdr:sp macro="" textlink="">
          <xdr:nvSpPr>
            <xdr:cNvPr id="50201" name="Check Box 25" hidden="1">
              <a:extLst>
                <a:ext uri="{63B3BB69-23CF-44E3-9099-C40C66FF867C}">
                  <a14:compatExt spid="_x0000_s5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22</xdr:row>
          <xdr:rowOff>175260</xdr:rowOff>
        </xdr:from>
        <xdr:to>
          <xdr:col>2</xdr:col>
          <xdr:colOff>495300</xdr:colOff>
          <xdr:row>23</xdr:row>
          <xdr:rowOff>236220</xdr:rowOff>
        </xdr:to>
        <xdr:sp macro="" textlink="">
          <xdr:nvSpPr>
            <xdr:cNvPr id="50202" name="Check Box 26" hidden="1">
              <a:extLst>
                <a:ext uri="{63B3BB69-23CF-44E3-9099-C40C66FF867C}">
                  <a14:compatExt spid="_x0000_s5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22</xdr:row>
          <xdr:rowOff>175260</xdr:rowOff>
        </xdr:from>
        <xdr:to>
          <xdr:col>1</xdr:col>
          <xdr:colOff>533400</xdr:colOff>
          <xdr:row>23</xdr:row>
          <xdr:rowOff>236220</xdr:rowOff>
        </xdr:to>
        <xdr:sp macro="" textlink="">
          <xdr:nvSpPr>
            <xdr:cNvPr id="50203" name="Check Box 27" hidden="1">
              <a:extLst>
                <a:ext uri="{63B3BB69-23CF-44E3-9099-C40C66FF867C}">
                  <a14:compatExt spid="_x0000_s5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27</xdr:row>
          <xdr:rowOff>175260</xdr:rowOff>
        </xdr:from>
        <xdr:to>
          <xdr:col>0</xdr:col>
          <xdr:colOff>388620</xdr:colOff>
          <xdr:row>29</xdr:row>
          <xdr:rowOff>60960</xdr:rowOff>
        </xdr:to>
        <xdr:sp macro="" textlink="">
          <xdr:nvSpPr>
            <xdr:cNvPr id="50204" name="Check Box 28" hidden="1">
              <a:extLst>
                <a:ext uri="{63B3BB69-23CF-44E3-9099-C40C66FF867C}">
                  <a14:compatExt spid="_x0000_s5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27</xdr:row>
          <xdr:rowOff>175260</xdr:rowOff>
        </xdr:from>
        <xdr:to>
          <xdr:col>2</xdr:col>
          <xdr:colOff>403860</xdr:colOff>
          <xdr:row>29</xdr:row>
          <xdr:rowOff>60960</xdr:rowOff>
        </xdr:to>
        <xdr:sp macro="" textlink="">
          <xdr:nvSpPr>
            <xdr:cNvPr id="50205" name="Check Box 29" hidden="1">
              <a:extLst>
                <a:ext uri="{63B3BB69-23CF-44E3-9099-C40C66FF867C}">
                  <a14:compatExt spid="_x0000_s5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27</xdr:row>
          <xdr:rowOff>175260</xdr:rowOff>
        </xdr:from>
        <xdr:to>
          <xdr:col>1</xdr:col>
          <xdr:colOff>426720</xdr:colOff>
          <xdr:row>29</xdr:row>
          <xdr:rowOff>60960</xdr:rowOff>
        </xdr:to>
        <xdr:sp macro="" textlink="">
          <xdr:nvSpPr>
            <xdr:cNvPr id="50206" name="Check Box 30" hidden="1">
              <a:extLst>
                <a:ext uri="{63B3BB69-23CF-44E3-9099-C40C66FF867C}">
                  <a14:compatExt spid="_x0000_s5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34</xdr:row>
          <xdr:rowOff>106680</xdr:rowOff>
        </xdr:from>
        <xdr:to>
          <xdr:col>1</xdr:col>
          <xdr:colOff>30480</xdr:colOff>
          <xdr:row>36</xdr:row>
          <xdr:rowOff>38100</xdr:rowOff>
        </xdr:to>
        <xdr:sp macro="" textlink="">
          <xdr:nvSpPr>
            <xdr:cNvPr id="50207" name="Check Box 31" hidden="1">
              <a:extLst>
                <a:ext uri="{63B3BB69-23CF-44E3-9099-C40C66FF867C}">
                  <a14:compatExt spid="_x0000_s5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34</xdr:row>
          <xdr:rowOff>137160</xdr:rowOff>
        </xdr:from>
        <xdr:to>
          <xdr:col>2</xdr:col>
          <xdr:colOff>601980</xdr:colOff>
          <xdr:row>36</xdr:row>
          <xdr:rowOff>30480</xdr:rowOff>
        </xdr:to>
        <xdr:sp macro="" textlink="">
          <xdr:nvSpPr>
            <xdr:cNvPr id="50208" name="Check Box 32" hidden="1">
              <a:extLst>
                <a:ext uri="{63B3BB69-23CF-44E3-9099-C40C66FF867C}">
                  <a14:compatExt spid="_x0000_s5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34</xdr:row>
          <xdr:rowOff>121920</xdr:rowOff>
        </xdr:from>
        <xdr:to>
          <xdr:col>2</xdr:col>
          <xdr:colOff>38100</xdr:colOff>
          <xdr:row>36</xdr:row>
          <xdr:rowOff>60960</xdr:rowOff>
        </xdr:to>
        <xdr:sp macro="" textlink="">
          <xdr:nvSpPr>
            <xdr:cNvPr id="50209" name="Check Box 33" hidden="1">
              <a:extLst>
                <a:ext uri="{63B3BB69-23CF-44E3-9099-C40C66FF867C}">
                  <a14:compatExt spid="_x0000_s5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43</xdr:row>
          <xdr:rowOff>198120</xdr:rowOff>
        </xdr:from>
        <xdr:to>
          <xdr:col>1</xdr:col>
          <xdr:colOff>304800</xdr:colOff>
          <xdr:row>45</xdr:row>
          <xdr:rowOff>68580</xdr:rowOff>
        </xdr:to>
        <xdr:sp macro="" textlink="">
          <xdr:nvSpPr>
            <xdr:cNvPr id="50210" name="Check Box 34" hidden="1">
              <a:extLst>
                <a:ext uri="{63B3BB69-23CF-44E3-9099-C40C66FF867C}">
                  <a14:compatExt spid="_x0000_s5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43</xdr:row>
          <xdr:rowOff>190500</xdr:rowOff>
        </xdr:from>
        <xdr:to>
          <xdr:col>3</xdr:col>
          <xdr:colOff>327660</xdr:colOff>
          <xdr:row>45</xdr:row>
          <xdr:rowOff>60960</xdr:rowOff>
        </xdr:to>
        <xdr:sp macro="" textlink="">
          <xdr:nvSpPr>
            <xdr:cNvPr id="50211" name="Check Box 35" hidden="1">
              <a:extLst>
                <a:ext uri="{63B3BB69-23CF-44E3-9099-C40C66FF867C}">
                  <a14:compatExt spid="_x0000_s5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190500</xdr:rowOff>
        </xdr:from>
        <xdr:to>
          <xdr:col>2</xdr:col>
          <xdr:colOff>38100</xdr:colOff>
          <xdr:row>45</xdr:row>
          <xdr:rowOff>45720</xdr:rowOff>
        </xdr:to>
        <xdr:sp macro="" textlink="">
          <xdr:nvSpPr>
            <xdr:cNvPr id="50212" name="Check Box 36" hidden="1">
              <a:extLst>
                <a:ext uri="{63B3BB69-23CF-44E3-9099-C40C66FF867C}">
                  <a14:compatExt spid="_x0000_s5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48</xdr:row>
          <xdr:rowOff>144780</xdr:rowOff>
        </xdr:from>
        <xdr:to>
          <xdr:col>1</xdr:col>
          <xdr:colOff>297180</xdr:colOff>
          <xdr:row>50</xdr:row>
          <xdr:rowOff>45720</xdr:rowOff>
        </xdr:to>
        <xdr:sp macro="" textlink="">
          <xdr:nvSpPr>
            <xdr:cNvPr id="50213" name="Check Box 37" hidden="1">
              <a:extLst>
                <a:ext uri="{63B3BB69-23CF-44E3-9099-C40C66FF867C}">
                  <a14:compatExt spid="_x0000_s5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48</xdr:row>
          <xdr:rowOff>152400</xdr:rowOff>
        </xdr:from>
        <xdr:to>
          <xdr:col>3</xdr:col>
          <xdr:colOff>304800</xdr:colOff>
          <xdr:row>50</xdr:row>
          <xdr:rowOff>60960</xdr:rowOff>
        </xdr:to>
        <xdr:sp macro="" textlink="">
          <xdr:nvSpPr>
            <xdr:cNvPr id="50214" name="Check Box 38" hidden="1">
              <a:extLst>
                <a:ext uri="{63B3BB69-23CF-44E3-9099-C40C66FF867C}">
                  <a14:compatExt spid="_x0000_s5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48</xdr:row>
          <xdr:rowOff>144780</xdr:rowOff>
        </xdr:from>
        <xdr:to>
          <xdr:col>2</xdr:col>
          <xdr:colOff>38100</xdr:colOff>
          <xdr:row>50</xdr:row>
          <xdr:rowOff>38100</xdr:rowOff>
        </xdr:to>
        <xdr:sp macro="" textlink="">
          <xdr:nvSpPr>
            <xdr:cNvPr id="50215" name="Check Box 39" hidden="1">
              <a:extLst>
                <a:ext uri="{63B3BB69-23CF-44E3-9099-C40C66FF867C}">
                  <a14:compatExt spid="_x0000_s5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54</xdr:row>
          <xdr:rowOff>152400</xdr:rowOff>
        </xdr:from>
        <xdr:to>
          <xdr:col>1</xdr:col>
          <xdr:colOff>342900</xdr:colOff>
          <xdr:row>56</xdr:row>
          <xdr:rowOff>60960</xdr:rowOff>
        </xdr:to>
        <xdr:sp macro="" textlink="">
          <xdr:nvSpPr>
            <xdr:cNvPr id="50216" name="Check Box 40" hidden="1">
              <a:extLst>
                <a:ext uri="{63B3BB69-23CF-44E3-9099-C40C66FF867C}">
                  <a14:compatExt spid="_x0000_s5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54</xdr:row>
          <xdr:rowOff>160020</xdr:rowOff>
        </xdr:from>
        <xdr:to>
          <xdr:col>3</xdr:col>
          <xdr:colOff>312420</xdr:colOff>
          <xdr:row>56</xdr:row>
          <xdr:rowOff>68580</xdr:rowOff>
        </xdr:to>
        <xdr:sp macro="" textlink="">
          <xdr:nvSpPr>
            <xdr:cNvPr id="50217" name="Check Box 41" hidden="1">
              <a:extLst>
                <a:ext uri="{63B3BB69-23CF-44E3-9099-C40C66FF867C}">
                  <a14:compatExt spid="_x0000_s5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54</xdr:row>
          <xdr:rowOff>152400</xdr:rowOff>
        </xdr:from>
        <xdr:to>
          <xdr:col>2</xdr:col>
          <xdr:colOff>45720</xdr:colOff>
          <xdr:row>56</xdr:row>
          <xdr:rowOff>45720</xdr:rowOff>
        </xdr:to>
        <xdr:sp macro="" textlink="">
          <xdr:nvSpPr>
            <xdr:cNvPr id="50218" name="Check Box 42" hidden="1">
              <a:extLst>
                <a:ext uri="{63B3BB69-23CF-44E3-9099-C40C66FF867C}">
                  <a14:compatExt spid="_x0000_s5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213360</xdr:colOff>
          <xdr:row>56</xdr:row>
          <xdr:rowOff>160020</xdr:rowOff>
        </xdr:from>
        <xdr:to>
          <xdr:col>1</xdr:col>
          <xdr:colOff>342900</xdr:colOff>
          <xdr:row>58</xdr:row>
          <xdr:rowOff>68580</xdr:rowOff>
        </xdr:to>
        <xdr:sp macro="" textlink="">
          <xdr:nvSpPr>
            <xdr:cNvPr id="50219" name="Check Box 43" hidden="1">
              <a:extLst>
                <a:ext uri="{63B3BB69-23CF-44E3-9099-C40C66FF867C}">
                  <a14:compatExt spid="_x0000_s5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56</xdr:row>
          <xdr:rowOff>175260</xdr:rowOff>
        </xdr:from>
        <xdr:to>
          <xdr:col>3</xdr:col>
          <xdr:colOff>312420</xdr:colOff>
          <xdr:row>58</xdr:row>
          <xdr:rowOff>76200</xdr:rowOff>
        </xdr:to>
        <xdr:sp macro="" textlink="">
          <xdr:nvSpPr>
            <xdr:cNvPr id="50220" name="Check Box 44" hidden="1">
              <a:extLst>
                <a:ext uri="{63B3BB69-23CF-44E3-9099-C40C66FF867C}">
                  <a14:compatExt spid="_x0000_s5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56</xdr:row>
          <xdr:rowOff>160020</xdr:rowOff>
        </xdr:from>
        <xdr:to>
          <xdr:col>2</xdr:col>
          <xdr:colOff>45720</xdr:colOff>
          <xdr:row>58</xdr:row>
          <xdr:rowOff>60960</xdr:rowOff>
        </xdr:to>
        <xdr:sp macro="" textlink="">
          <xdr:nvSpPr>
            <xdr:cNvPr id="50221" name="Check Box 45" hidden="1">
              <a:extLst>
                <a:ext uri="{63B3BB69-23CF-44E3-9099-C40C66FF867C}">
                  <a14:compatExt spid="_x0000_s5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58</xdr:row>
          <xdr:rowOff>144780</xdr:rowOff>
        </xdr:from>
        <xdr:to>
          <xdr:col>1</xdr:col>
          <xdr:colOff>335280</xdr:colOff>
          <xdr:row>60</xdr:row>
          <xdr:rowOff>45720</xdr:rowOff>
        </xdr:to>
        <xdr:sp macro="" textlink="">
          <xdr:nvSpPr>
            <xdr:cNvPr id="50222" name="Check Box 46" hidden="1">
              <a:extLst>
                <a:ext uri="{63B3BB69-23CF-44E3-9099-C40C66FF867C}">
                  <a14:compatExt spid="_x0000_s5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58</xdr:row>
          <xdr:rowOff>152400</xdr:rowOff>
        </xdr:from>
        <xdr:to>
          <xdr:col>3</xdr:col>
          <xdr:colOff>312420</xdr:colOff>
          <xdr:row>60</xdr:row>
          <xdr:rowOff>60960</xdr:rowOff>
        </xdr:to>
        <xdr:sp macro="" textlink="">
          <xdr:nvSpPr>
            <xdr:cNvPr id="50223" name="Check Box 47" hidden="1">
              <a:extLst>
                <a:ext uri="{63B3BB69-23CF-44E3-9099-C40C66FF867C}">
                  <a14:compatExt spid="_x0000_s5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58</xdr:row>
          <xdr:rowOff>160020</xdr:rowOff>
        </xdr:from>
        <xdr:to>
          <xdr:col>2</xdr:col>
          <xdr:colOff>45720</xdr:colOff>
          <xdr:row>60</xdr:row>
          <xdr:rowOff>60960</xdr:rowOff>
        </xdr:to>
        <xdr:sp macro="" textlink="">
          <xdr:nvSpPr>
            <xdr:cNvPr id="50224" name="Check Box 48" hidden="1">
              <a:extLst>
                <a:ext uri="{63B3BB69-23CF-44E3-9099-C40C66FF867C}">
                  <a14:compatExt spid="_x0000_s5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60</xdr:row>
          <xdr:rowOff>152400</xdr:rowOff>
        </xdr:from>
        <xdr:to>
          <xdr:col>1</xdr:col>
          <xdr:colOff>335280</xdr:colOff>
          <xdr:row>62</xdr:row>
          <xdr:rowOff>60960</xdr:rowOff>
        </xdr:to>
        <xdr:sp macro="" textlink="">
          <xdr:nvSpPr>
            <xdr:cNvPr id="50225" name="Check Box 49" hidden="1">
              <a:extLst>
                <a:ext uri="{63B3BB69-23CF-44E3-9099-C40C66FF867C}">
                  <a14:compatExt spid="_x0000_s5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60</xdr:row>
          <xdr:rowOff>160020</xdr:rowOff>
        </xdr:from>
        <xdr:to>
          <xdr:col>3</xdr:col>
          <xdr:colOff>312420</xdr:colOff>
          <xdr:row>62</xdr:row>
          <xdr:rowOff>68580</xdr:rowOff>
        </xdr:to>
        <xdr:sp macro="" textlink="">
          <xdr:nvSpPr>
            <xdr:cNvPr id="50226" name="Check Box 50" hidden="1">
              <a:extLst>
                <a:ext uri="{63B3BB69-23CF-44E3-9099-C40C66FF867C}">
                  <a14:compatExt spid="_x0000_s5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60</xdr:row>
          <xdr:rowOff>144780</xdr:rowOff>
        </xdr:from>
        <xdr:to>
          <xdr:col>2</xdr:col>
          <xdr:colOff>38100</xdr:colOff>
          <xdr:row>62</xdr:row>
          <xdr:rowOff>38100</xdr:rowOff>
        </xdr:to>
        <xdr:sp macro="" textlink="">
          <xdr:nvSpPr>
            <xdr:cNvPr id="50227" name="Check Box 51" hidden="1">
              <a:extLst>
                <a:ext uri="{63B3BB69-23CF-44E3-9099-C40C66FF867C}">
                  <a14:compatExt spid="_x0000_s5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74</xdr:row>
          <xdr:rowOff>160020</xdr:rowOff>
        </xdr:from>
        <xdr:to>
          <xdr:col>1</xdr:col>
          <xdr:colOff>213360</xdr:colOff>
          <xdr:row>76</xdr:row>
          <xdr:rowOff>0</xdr:rowOff>
        </xdr:to>
        <xdr:sp macro="" textlink="">
          <xdr:nvSpPr>
            <xdr:cNvPr id="50228" name="Check Box 52" hidden="1">
              <a:extLst>
                <a:ext uri="{63B3BB69-23CF-44E3-9099-C40C66FF867C}">
                  <a14:compatExt spid="_x0000_s5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74</xdr:row>
          <xdr:rowOff>182880</xdr:rowOff>
        </xdr:from>
        <xdr:to>
          <xdr:col>3</xdr:col>
          <xdr:colOff>190500</xdr:colOff>
          <xdr:row>76</xdr:row>
          <xdr:rowOff>0</xdr:rowOff>
        </xdr:to>
        <xdr:sp macro="" textlink="">
          <xdr:nvSpPr>
            <xdr:cNvPr id="50229" name="Check Box 53" hidden="1">
              <a:extLst>
                <a:ext uri="{63B3BB69-23CF-44E3-9099-C40C66FF867C}">
                  <a14:compatExt spid="_x0000_s5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74</xdr:row>
          <xdr:rowOff>182880</xdr:rowOff>
        </xdr:from>
        <xdr:to>
          <xdr:col>2</xdr:col>
          <xdr:colOff>304800</xdr:colOff>
          <xdr:row>76</xdr:row>
          <xdr:rowOff>7620</xdr:rowOff>
        </xdr:to>
        <xdr:sp macro="" textlink="">
          <xdr:nvSpPr>
            <xdr:cNvPr id="50230" name="Check Box 54" hidden="1">
              <a:extLst>
                <a:ext uri="{63B3BB69-23CF-44E3-9099-C40C66FF867C}">
                  <a14:compatExt spid="_x0000_s5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77</xdr:row>
          <xdr:rowOff>7620</xdr:rowOff>
        </xdr:from>
        <xdr:to>
          <xdr:col>1</xdr:col>
          <xdr:colOff>190500</xdr:colOff>
          <xdr:row>78</xdr:row>
          <xdr:rowOff>0</xdr:rowOff>
        </xdr:to>
        <xdr:sp macro="" textlink="">
          <xdr:nvSpPr>
            <xdr:cNvPr id="50231" name="Check Box 55" hidden="1">
              <a:extLst>
                <a:ext uri="{63B3BB69-23CF-44E3-9099-C40C66FF867C}">
                  <a14:compatExt spid="_x0000_s5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77</xdr:row>
          <xdr:rowOff>0</xdr:rowOff>
        </xdr:from>
        <xdr:to>
          <xdr:col>3</xdr:col>
          <xdr:colOff>220980</xdr:colOff>
          <xdr:row>78</xdr:row>
          <xdr:rowOff>0</xdr:rowOff>
        </xdr:to>
        <xdr:sp macro="" textlink="">
          <xdr:nvSpPr>
            <xdr:cNvPr id="50232" name="Check Box 56" hidden="1">
              <a:extLst>
                <a:ext uri="{63B3BB69-23CF-44E3-9099-C40C66FF867C}">
                  <a14:compatExt spid="_x0000_s5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77</xdr:row>
          <xdr:rowOff>22860</xdr:rowOff>
        </xdr:from>
        <xdr:to>
          <xdr:col>2</xdr:col>
          <xdr:colOff>266700</xdr:colOff>
          <xdr:row>77</xdr:row>
          <xdr:rowOff>388620</xdr:rowOff>
        </xdr:to>
        <xdr:sp macro="" textlink="">
          <xdr:nvSpPr>
            <xdr:cNvPr id="50233" name="Check Box 57" hidden="1">
              <a:extLst>
                <a:ext uri="{63B3BB69-23CF-44E3-9099-C40C66FF867C}">
                  <a14:compatExt spid="_x0000_s5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67</xdr:row>
          <xdr:rowOff>160020</xdr:rowOff>
        </xdr:from>
        <xdr:to>
          <xdr:col>1</xdr:col>
          <xdr:colOff>304800</xdr:colOff>
          <xdr:row>69</xdr:row>
          <xdr:rowOff>45720</xdr:rowOff>
        </xdr:to>
        <xdr:sp macro="" textlink="">
          <xdr:nvSpPr>
            <xdr:cNvPr id="50234" name="Check Box 58" hidden="1">
              <a:extLst>
                <a:ext uri="{63B3BB69-23CF-44E3-9099-C40C66FF867C}">
                  <a14:compatExt spid="_x0000_s5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67</xdr:row>
          <xdr:rowOff>152400</xdr:rowOff>
        </xdr:from>
        <xdr:to>
          <xdr:col>3</xdr:col>
          <xdr:colOff>304800</xdr:colOff>
          <xdr:row>69</xdr:row>
          <xdr:rowOff>38100</xdr:rowOff>
        </xdr:to>
        <xdr:sp macro="" textlink="">
          <xdr:nvSpPr>
            <xdr:cNvPr id="50235" name="Check Box 59" hidden="1">
              <a:extLst>
                <a:ext uri="{63B3BB69-23CF-44E3-9099-C40C66FF867C}">
                  <a14:compatExt spid="_x0000_s5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67</xdr:row>
          <xdr:rowOff>144780</xdr:rowOff>
        </xdr:from>
        <xdr:to>
          <xdr:col>2</xdr:col>
          <xdr:colOff>38100</xdr:colOff>
          <xdr:row>69</xdr:row>
          <xdr:rowOff>22860</xdr:rowOff>
        </xdr:to>
        <xdr:sp macro="" textlink="">
          <xdr:nvSpPr>
            <xdr:cNvPr id="50236" name="Check Box 60" hidden="1">
              <a:extLst>
                <a:ext uri="{63B3BB69-23CF-44E3-9099-C40C66FF867C}">
                  <a14:compatExt spid="_x0000_s5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69</xdr:row>
          <xdr:rowOff>160020</xdr:rowOff>
        </xdr:from>
        <xdr:to>
          <xdr:col>1</xdr:col>
          <xdr:colOff>304800</xdr:colOff>
          <xdr:row>71</xdr:row>
          <xdr:rowOff>0</xdr:rowOff>
        </xdr:to>
        <xdr:sp macro="" textlink="">
          <xdr:nvSpPr>
            <xdr:cNvPr id="50237" name="Check Box 61" hidden="1">
              <a:extLst>
                <a:ext uri="{63B3BB69-23CF-44E3-9099-C40C66FF867C}">
                  <a14:compatExt spid="_x0000_s5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175260</xdr:colOff>
          <xdr:row>69</xdr:row>
          <xdr:rowOff>175260</xdr:rowOff>
        </xdr:from>
        <xdr:to>
          <xdr:col>3</xdr:col>
          <xdr:colOff>297180</xdr:colOff>
          <xdr:row>71</xdr:row>
          <xdr:rowOff>7620</xdr:rowOff>
        </xdr:to>
        <xdr:sp macro="" textlink="">
          <xdr:nvSpPr>
            <xdr:cNvPr id="50238" name="Check Box 62" hidden="1">
              <a:extLst>
                <a:ext uri="{63B3BB69-23CF-44E3-9099-C40C66FF867C}">
                  <a14:compatExt spid="_x0000_s5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69</xdr:row>
          <xdr:rowOff>182880</xdr:rowOff>
        </xdr:from>
        <xdr:to>
          <xdr:col>2</xdr:col>
          <xdr:colOff>45720</xdr:colOff>
          <xdr:row>71</xdr:row>
          <xdr:rowOff>7620</xdr:rowOff>
        </xdr:to>
        <xdr:sp macro="" textlink="">
          <xdr:nvSpPr>
            <xdr:cNvPr id="50239" name="Check Box 63" hidden="1">
              <a:extLst>
                <a:ext uri="{63B3BB69-23CF-44E3-9099-C40C66FF867C}">
                  <a14:compatExt spid="_x0000_s5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garoo\sections\Users\Jeff\Downloads\SidewallDensityCalcShee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Sheet2"/>
    </sheetNames>
    <sheetDataSet>
      <sheetData sheetId="0"/>
      <sheetData sheetId="1">
        <row r="1">
          <cell r="A1" t="str">
            <v>3.5"</v>
          </cell>
        </row>
        <row r="2">
          <cell r="A2" t="str">
            <v>4"</v>
          </cell>
        </row>
        <row r="3">
          <cell r="A3" t="str">
            <v>4.5"</v>
          </cell>
        </row>
        <row r="4">
          <cell r="A4" t="str">
            <v>5"</v>
          </cell>
        </row>
        <row r="5">
          <cell r="A5" t="str">
            <v>5.5"</v>
          </cell>
        </row>
        <row r="6">
          <cell r="A6" t="str">
            <v>6"</v>
          </cell>
        </row>
        <row r="8">
          <cell r="A8">
            <v>1.6</v>
          </cell>
        </row>
        <row r="9">
          <cell r="A9">
            <v>3.5</v>
          </cell>
        </row>
      </sheetData>
    </sheetDataSet>
  </externalBook>
</externalLink>
</file>

<file path=xl/tables/table1.xml><?xml version="1.0" encoding="utf-8"?>
<table xmlns="http://schemas.openxmlformats.org/spreadsheetml/2006/main" id="1" name="Table1" displayName="Table1" ref="A1:B1048576" totalsRowShown="0" headerRowDxfId="0">
  <autoFilter ref="A1:B1048576"/>
  <tableColumns count="2">
    <tableColumn id="1" name="WAP Agencies"/>
    <tableColumn id="2" name="Counti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7" Type="http://schemas.openxmlformats.org/officeDocument/2006/relationships/ctrlProp" Target="../ctrlProps/ctrlProp3.xml"/><Relationship Id="rId2" Type="http://schemas.openxmlformats.org/officeDocument/2006/relationships/printerSettings" Target="../printerSettings/printerSettings13.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5" Type="http://schemas.openxmlformats.org/officeDocument/2006/relationships/ctrlProp" Target="../ctrlProps/ctrlProp1.xml"/><Relationship Id="rId61" Type="http://schemas.openxmlformats.org/officeDocument/2006/relationships/ctrlProp" Target="../ctrlProps/ctrlProp57.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8" Type="http://schemas.openxmlformats.org/officeDocument/2006/relationships/ctrlProp" Target="../ctrlProps/ctrlProp4.xml"/><Relationship Id="rId51" Type="http://schemas.openxmlformats.org/officeDocument/2006/relationships/ctrlProp" Target="../ctrlProps/ctrlProp47.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1" Type="http://schemas.openxmlformats.org/officeDocument/2006/relationships/hyperlink" Target="https://www.tdhca.state.tx.us/community-affairs/wap/docs/22-WAP-Health&amp;Safety.pdf"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64.xml"/><Relationship Id="rId117" Type="http://schemas.openxmlformats.org/officeDocument/2006/relationships/ctrlProp" Target="../ctrlProps/ctrlProp155.xml"/><Relationship Id="rId21" Type="http://schemas.openxmlformats.org/officeDocument/2006/relationships/hyperlink" Target="https://sws.nrel.gov/spec/50108" TargetMode="External"/><Relationship Id="rId42" Type="http://schemas.openxmlformats.org/officeDocument/2006/relationships/ctrlProp" Target="../ctrlProps/ctrlProp80.xml"/><Relationship Id="rId47" Type="http://schemas.openxmlformats.org/officeDocument/2006/relationships/ctrlProp" Target="../ctrlProps/ctrlProp85.xml"/><Relationship Id="rId63" Type="http://schemas.openxmlformats.org/officeDocument/2006/relationships/ctrlProp" Target="../ctrlProps/ctrlProp101.xml"/><Relationship Id="rId68" Type="http://schemas.openxmlformats.org/officeDocument/2006/relationships/ctrlProp" Target="../ctrlProps/ctrlProp106.xml"/><Relationship Id="rId84" Type="http://schemas.openxmlformats.org/officeDocument/2006/relationships/ctrlProp" Target="../ctrlProps/ctrlProp122.xml"/><Relationship Id="rId89" Type="http://schemas.openxmlformats.org/officeDocument/2006/relationships/ctrlProp" Target="../ctrlProps/ctrlProp127.xml"/><Relationship Id="rId112" Type="http://schemas.openxmlformats.org/officeDocument/2006/relationships/ctrlProp" Target="../ctrlProps/ctrlProp150.xml"/><Relationship Id="rId16" Type="http://schemas.openxmlformats.org/officeDocument/2006/relationships/hyperlink" Target="https://sws.nrel.gov/spec/403" TargetMode="External"/><Relationship Id="rId107" Type="http://schemas.openxmlformats.org/officeDocument/2006/relationships/ctrlProp" Target="../ctrlProps/ctrlProp145.xml"/><Relationship Id="rId11" Type="http://schemas.openxmlformats.org/officeDocument/2006/relationships/hyperlink" Target="https://sws.nrel.gov/spec/3" TargetMode="External"/><Relationship Id="rId32" Type="http://schemas.openxmlformats.org/officeDocument/2006/relationships/ctrlProp" Target="../ctrlProps/ctrlProp70.xml"/><Relationship Id="rId37" Type="http://schemas.openxmlformats.org/officeDocument/2006/relationships/ctrlProp" Target="../ctrlProps/ctrlProp75.xml"/><Relationship Id="rId53" Type="http://schemas.openxmlformats.org/officeDocument/2006/relationships/ctrlProp" Target="../ctrlProps/ctrlProp91.xml"/><Relationship Id="rId58" Type="http://schemas.openxmlformats.org/officeDocument/2006/relationships/ctrlProp" Target="../ctrlProps/ctrlProp96.xml"/><Relationship Id="rId74" Type="http://schemas.openxmlformats.org/officeDocument/2006/relationships/ctrlProp" Target="../ctrlProps/ctrlProp112.xml"/><Relationship Id="rId79" Type="http://schemas.openxmlformats.org/officeDocument/2006/relationships/ctrlProp" Target="../ctrlProps/ctrlProp117.xml"/><Relationship Id="rId102" Type="http://schemas.openxmlformats.org/officeDocument/2006/relationships/ctrlProp" Target="../ctrlProps/ctrlProp140.xml"/><Relationship Id="rId5" Type="http://schemas.openxmlformats.org/officeDocument/2006/relationships/hyperlink" Target="https://sws.nrel.gov/spec/702011" TargetMode="External"/><Relationship Id="rId90" Type="http://schemas.openxmlformats.org/officeDocument/2006/relationships/ctrlProp" Target="../ctrlProps/ctrlProp128.xml"/><Relationship Id="rId95" Type="http://schemas.openxmlformats.org/officeDocument/2006/relationships/ctrlProp" Target="../ctrlProps/ctrlProp133.xml"/><Relationship Id="rId22" Type="http://schemas.openxmlformats.org/officeDocument/2006/relationships/printerSettings" Target="../printerSettings/printerSettings14.bin"/><Relationship Id="rId27" Type="http://schemas.openxmlformats.org/officeDocument/2006/relationships/ctrlProp" Target="../ctrlProps/ctrlProp65.xml"/><Relationship Id="rId43" Type="http://schemas.openxmlformats.org/officeDocument/2006/relationships/ctrlProp" Target="../ctrlProps/ctrlProp81.xml"/><Relationship Id="rId48" Type="http://schemas.openxmlformats.org/officeDocument/2006/relationships/ctrlProp" Target="../ctrlProps/ctrlProp86.xml"/><Relationship Id="rId64" Type="http://schemas.openxmlformats.org/officeDocument/2006/relationships/ctrlProp" Target="../ctrlProps/ctrlProp102.xml"/><Relationship Id="rId69" Type="http://schemas.openxmlformats.org/officeDocument/2006/relationships/ctrlProp" Target="../ctrlProps/ctrlProp107.xml"/><Relationship Id="rId113" Type="http://schemas.openxmlformats.org/officeDocument/2006/relationships/ctrlProp" Target="../ctrlProps/ctrlProp151.xml"/><Relationship Id="rId118" Type="http://schemas.openxmlformats.org/officeDocument/2006/relationships/ctrlProp" Target="../ctrlProps/ctrlProp156.xml"/><Relationship Id="rId80" Type="http://schemas.openxmlformats.org/officeDocument/2006/relationships/ctrlProp" Target="../ctrlProps/ctrlProp118.xml"/><Relationship Id="rId85" Type="http://schemas.openxmlformats.org/officeDocument/2006/relationships/ctrlProp" Target="../ctrlProps/ctrlProp123.xml"/><Relationship Id="rId12" Type="http://schemas.openxmlformats.org/officeDocument/2006/relationships/hyperlink" Target="https://sws.nrel.gov/spec/701031" TargetMode="External"/><Relationship Id="rId17" Type="http://schemas.openxmlformats.org/officeDocument/2006/relationships/hyperlink" Target="https://sws.nrel.gov/spec/20202" TargetMode="External"/><Relationship Id="rId33" Type="http://schemas.openxmlformats.org/officeDocument/2006/relationships/ctrlProp" Target="../ctrlProps/ctrlProp71.xml"/><Relationship Id="rId38" Type="http://schemas.openxmlformats.org/officeDocument/2006/relationships/ctrlProp" Target="../ctrlProps/ctrlProp76.xml"/><Relationship Id="rId59" Type="http://schemas.openxmlformats.org/officeDocument/2006/relationships/ctrlProp" Target="../ctrlProps/ctrlProp97.xml"/><Relationship Id="rId103" Type="http://schemas.openxmlformats.org/officeDocument/2006/relationships/ctrlProp" Target="../ctrlProps/ctrlProp141.xml"/><Relationship Id="rId108" Type="http://schemas.openxmlformats.org/officeDocument/2006/relationships/ctrlProp" Target="../ctrlProps/ctrlProp146.xml"/><Relationship Id="rId54" Type="http://schemas.openxmlformats.org/officeDocument/2006/relationships/ctrlProp" Target="../ctrlProps/ctrlProp92.xml"/><Relationship Id="rId70" Type="http://schemas.openxmlformats.org/officeDocument/2006/relationships/ctrlProp" Target="../ctrlProps/ctrlProp108.xml"/><Relationship Id="rId75" Type="http://schemas.openxmlformats.org/officeDocument/2006/relationships/ctrlProp" Target="../ctrlProps/ctrlProp113.xml"/><Relationship Id="rId91" Type="http://schemas.openxmlformats.org/officeDocument/2006/relationships/ctrlProp" Target="../ctrlProps/ctrlProp129.xml"/><Relationship Id="rId96" Type="http://schemas.openxmlformats.org/officeDocument/2006/relationships/ctrlProp" Target="../ctrlProps/ctrlProp134.xml"/><Relationship Id="rId1" Type="http://schemas.openxmlformats.org/officeDocument/2006/relationships/hyperlink" Target="Attic%20Floors-%20Unconditoned%20Attic%20SWS" TargetMode="External"/><Relationship Id="rId6" Type="http://schemas.openxmlformats.org/officeDocument/2006/relationships/hyperlink" Target="https://sws.nrel.gov/spec/702011" TargetMode="External"/><Relationship Id="rId23" Type="http://schemas.openxmlformats.org/officeDocument/2006/relationships/drawing" Target="../drawings/drawing5.xml"/><Relationship Id="rId28" Type="http://schemas.openxmlformats.org/officeDocument/2006/relationships/ctrlProp" Target="../ctrlProps/ctrlProp66.xml"/><Relationship Id="rId49" Type="http://schemas.openxmlformats.org/officeDocument/2006/relationships/ctrlProp" Target="../ctrlProps/ctrlProp87.xml"/><Relationship Id="rId114" Type="http://schemas.openxmlformats.org/officeDocument/2006/relationships/ctrlProp" Target="../ctrlProps/ctrlProp152.xml"/><Relationship Id="rId10" Type="http://schemas.openxmlformats.org/officeDocument/2006/relationships/hyperlink" Target="https://sws.nrel.gov/spec/401023" TargetMode="External"/><Relationship Id="rId31" Type="http://schemas.openxmlformats.org/officeDocument/2006/relationships/ctrlProp" Target="../ctrlProps/ctrlProp69.xml"/><Relationship Id="rId44" Type="http://schemas.openxmlformats.org/officeDocument/2006/relationships/ctrlProp" Target="../ctrlProps/ctrlProp82.xml"/><Relationship Id="rId52" Type="http://schemas.openxmlformats.org/officeDocument/2006/relationships/ctrlProp" Target="../ctrlProps/ctrlProp90.xml"/><Relationship Id="rId60" Type="http://schemas.openxmlformats.org/officeDocument/2006/relationships/ctrlProp" Target="../ctrlProps/ctrlProp98.xml"/><Relationship Id="rId65" Type="http://schemas.openxmlformats.org/officeDocument/2006/relationships/ctrlProp" Target="../ctrlProps/ctrlProp103.xml"/><Relationship Id="rId73" Type="http://schemas.openxmlformats.org/officeDocument/2006/relationships/ctrlProp" Target="../ctrlProps/ctrlProp111.xml"/><Relationship Id="rId78" Type="http://schemas.openxmlformats.org/officeDocument/2006/relationships/ctrlProp" Target="../ctrlProps/ctrlProp116.xml"/><Relationship Id="rId81" Type="http://schemas.openxmlformats.org/officeDocument/2006/relationships/ctrlProp" Target="../ctrlProps/ctrlProp119.xml"/><Relationship Id="rId86" Type="http://schemas.openxmlformats.org/officeDocument/2006/relationships/ctrlProp" Target="../ctrlProps/ctrlProp124.xml"/><Relationship Id="rId94" Type="http://schemas.openxmlformats.org/officeDocument/2006/relationships/ctrlProp" Target="../ctrlProps/ctrlProp132.xml"/><Relationship Id="rId99" Type="http://schemas.openxmlformats.org/officeDocument/2006/relationships/ctrlProp" Target="../ctrlProps/ctrlProp137.xml"/><Relationship Id="rId101" Type="http://schemas.openxmlformats.org/officeDocument/2006/relationships/ctrlProp" Target="../ctrlProps/ctrlProp139.xml"/><Relationship Id="rId4" Type="http://schemas.openxmlformats.org/officeDocument/2006/relationships/hyperlink" Target="https://sws.nrel.gov/spec/40104"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50106" TargetMode="External"/><Relationship Id="rId18" Type="http://schemas.openxmlformats.org/officeDocument/2006/relationships/hyperlink" Target="https://sws.nrel.gov/spec/703012" TargetMode="External"/><Relationship Id="rId39" Type="http://schemas.openxmlformats.org/officeDocument/2006/relationships/ctrlProp" Target="../ctrlProps/ctrlProp77.xml"/><Relationship Id="rId109" Type="http://schemas.openxmlformats.org/officeDocument/2006/relationships/ctrlProp" Target="../ctrlProps/ctrlProp147.xml"/><Relationship Id="rId34" Type="http://schemas.openxmlformats.org/officeDocument/2006/relationships/ctrlProp" Target="../ctrlProps/ctrlProp72.xml"/><Relationship Id="rId50" Type="http://schemas.openxmlformats.org/officeDocument/2006/relationships/ctrlProp" Target="../ctrlProps/ctrlProp88.xml"/><Relationship Id="rId55" Type="http://schemas.openxmlformats.org/officeDocument/2006/relationships/ctrlProp" Target="../ctrlProps/ctrlProp93.xml"/><Relationship Id="rId76" Type="http://schemas.openxmlformats.org/officeDocument/2006/relationships/ctrlProp" Target="../ctrlProps/ctrlProp114.xml"/><Relationship Id="rId97" Type="http://schemas.openxmlformats.org/officeDocument/2006/relationships/ctrlProp" Target="../ctrlProps/ctrlProp135.xml"/><Relationship Id="rId104" Type="http://schemas.openxmlformats.org/officeDocument/2006/relationships/ctrlProp" Target="../ctrlProps/ctrlProp142.xml"/><Relationship Id="rId7" Type="http://schemas.openxmlformats.org/officeDocument/2006/relationships/hyperlink" Target="https://www.energy.gov/scep/wap/articles/weatherization-program-notice-22-7-weatherization-health-and-safety" TargetMode="External"/><Relationship Id="rId71" Type="http://schemas.openxmlformats.org/officeDocument/2006/relationships/ctrlProp" Target="../ctrlProps/ctrlProp109.xml"/><Relationship Id="rId92" Type="http://schemas.openxmlformats.org/officeDocument/2006/relationships/ctrlProp" Target="../ctrlProps/ctrlProp130.xml"/><Relationship Id="rId2" Type="http://schemas.openxmlformats.org/officeDocument/2006/relationships/hyperlink" Target="Attic%20Floors-%20Unconditoned%20Attic%20SWS" TargetMode="External"/><Relationship Id="rId29" Type="http://schemas.openxmlformats.org/officeDocument/2006/relationships/ctrlProp" Target="../ctrlProps/ctrlProp67.xml"/><Relationship Id="rId24" Type="http://schemas.openxmlformats.org/officeDocument/2006/relationships/vmlDrawing" Target="../drawings/vmlDrawing2.vml"/><Relationship Id="rId40" Type="http://schemas.openxmlformats.org/officeDocument/2006/relationships/ctrlProp" Target="../ctrlProps/ctrlProp78.xml"/><Relationship Id="rId45" Type="http://schemas.openxmlformats.org/officeDocument/2006/relationships/ctrlProp" Target="../ctrlProps/ctrlProp83.xml"/><Relationship Id="rId66" Type="http://schemas.openxmlformats.org/officeDocument/2006/relationships/ctrlProp" Target="../ctrlProps/ctrlProp104.xml"/><Relationship Id="rId87" Type="http://schemas.openxmlformats.org/officeDocument/2006/relationships/ctrlProp" Target="../ctrlProps/ctrlProp125.xml"/><Relationship Id="rId110" Type="http://schemas.openxmlformats.org/officeDocument/2006/relationships/ctrlProp" Target="../ctrlProps/ctrlProp148.xml"/><Relationship Id="rId115" Type="http://schemas.openxmlformats.org/officeDocument/2006/relationships/ctrlProp" Target="../ctrlProps/ctrlProp153.xml"/><Relationship Id="rId61" Type="http://schemas.openxmlformats.org/officeDocument/2006/relationships/ctrlProp" Target="../ctrlProps/ctrlProp99.xml"/><Relationship Id="rId82" Type="http://schemas.openxmlformats.org/officeDocument/2006/relationships/ctrlProp" Target="../ctrlProps/ctrlProp120.xml"/><Relationship Id="rId19" Type="http://schemas.openxmlformats.org/officeDocument/2006/relationships/hyperlink" Target="https://sws.nrel.gov/spec/703011" TargetMode="External"/><Relationship Id="rId14" Type="http://schemas.openxmlformats.org/officeDocument/2006/relationships/hyperlink" Target="https://sws.nrel.gov/spec/501071" TargetMode="External"/><Relationship Id="rId30" Type="http://schemas.openxmlformats.org/officeDocument/2006/relationships/ctrlProp" Target="../ctrlProps/ctrlProp68.xml"/><Relationship Id="rId35" Type="http://schemas.openxmlformats.org/officeDocument/2006/relationships/ctrlProp" Target="../ctrlProps/ctrlProp73.xml"/><Relationship Id="rId56" Type="http://schemas.openxmlformats.org/officeDocument/2006/relationships/ctrlProp" Target="../ctrlProps/ctrlProp94.xml"/><Relationship Id="rId77" Type="http://schemas.openxmlformats.org/officeDocument/2006/relationships/ctrlProp" Target="../ctrlProps/ctrlProp115.xml"/><Relationship Id="rId100" Type="http://schemas.openxmlformats.org/officeDocument/2006/relationships/ctrlProp" Target="../ctrlProps/ctrlProp138.xml"/><Relationship Id="rId105" Type="http://schemas.openxmlformats.org/officeDocument/2006/relationships/ctrlProp" Target="../ctrlProps/ctrlProp143.xml"/><Relationship Id="rId8" Type="http://schemas.openxmlformats.org/officeDocument/2006/relationships/hyperlink" Target="https://sws.nrel.gov/spec/40103" TargetMode="External"/><Relationship Id="rId51" Type="http://schemas.openxmlformats.org/officeDocument/2006/relationships/ctrlProp" Target="../ctrlProps/ctrlProp89.xml"/><Relationship Id="rId72" Type="http://schemas.openxmlformats.org/officeDocument/2006/relationships/ctrlProp" Target="../ctrlProps/ctrlProp110.xml"/><Relationship Id="rId93" Type="http://schemas.openxmlformats.org/officeDocument/2006/relationships/ctrlProp" Target="../ctrlProps/ctrlProp131.xml"/><Relationship Id="rId98" Type="http://schemas.openxmlformats.org/officeDocument/2006/relationships/ctrlProp" Target="../ctrlProps/ctrlProp136.xml"/><Relationship Id="rId3" Type="http://schemas.openxmlformats.org/officeDocument/2006/relationships/hyperlink" Target="https://sws.nrel.gov/spec/40103" TargetMode="External"/><Relationship Id="rId25" Type="http://schemas.openxmlformats.org/officeDocument/2006/relationships/ctrlProp" Target="../ctrlProps/ctrlProp63.xml"/><Relationship Id="rId46" Type="http://schemas.openxmlformats.org/officeDocument/2006/relationships/ctrlProp" Target="../ctrlProps/ctrlProp84.xml"/><Relationship Id="rId67" Type="http://schemas.openxmlformats.org/officeDocument/2006/relationships/ctrlProp" Target="../ctrlProps/ctrlProp105.xml"/><Relationship Id="rId116" Type="http://schemas.openxmlformats.org/officeDocument/2006/relationships/ctrlProp" Target="../ctrlProps/ctrlProp154.xml"/><Relationship Id="rId20" Type="http://schemas.openxmlformats.org/officeDocument/2006/relationships/hyperlink" Target="https://sws.nrel.gov/spec/701011" TargetMode="External"/><Relationship Id="rId41" Type="http://schemas.openxmlformats.org/officeDocument/2006/relationships/ctrlProp" Target="../ctrlProps/ctrlProp79.xml"/><Relationship Id="rId62" Type="http://schemas.openxmlformats.org/officeDocument/2006/relationships/ctrlProp" Target="../ctrlProps/ctrlProp100.xml"/><Relationship Id="rId83" Type="http://schemas.openxmlformats.org/officeDocument/2006/relationships/ctrlProp" Target="../ctrlProps/ctrlProp121.xml"/><Relationship Id="rId88" Type="http://schemas.openxmlformats.org/officeDocument/2006/relationships/ctrlProp" Target="../ctrlProps/ctrlProp126.xml"/><Relationship Id="rId111" Type="http://schemas.openxmlformats.org/officeDocument/2006/relationships/ctrlProp" Target="../ctrlProps/ctrlProp149.xml"/><Relationship Id="rId15" Type="http://schemas.openxmlformats.org/officeDocument/2006/relationships/hyperlink" Target="https://sws.nrel.gov/spec/402021" TargetMode="External"/><Relationship Id="rId36" Type="http://schemas.openxmlformats.org/officeDocument/2006/relationships/ctrlProp" Target="../ctrlProps/ctrlProp74.xml"/><Relationship Id="rId57" Type="http://schemas.openxmlformats.org/officeDocument/2006/relationships/ctrlProp" Target="../ctrlProps/ctrlProp95.xml"/><Relationship Id="rId106" Type="http://schemas.openxmlformats.org/officeDocument/2006/relationships/ctrlProp" Target="../ctrlProps/ctrlProp144.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66.xml"/><Relationship Id="rId21" Type="http://schemas.openxmlformats.org/officeDocument/2006/relationships/ctrlProp" Target="../ctrlProps/ctrlProp161.xml"/><Relationship Id="rId42" Type="http://schemas.openxmlformats.org/officeDocument/2006/relationships/ctrlProp" Target="../ctrlProps/ctrlProp182.xml"/><Relationship Id="rId47" Type="http://schemas.openxmlformats.org/officeDocument/2006/relationships/ctrlProp" Target="../ctrlProps/ctrlProp187.xml"/><Relationship Id="rId63" Type="http://schemas.openxmlformats.org/officeDocument/2006/relationships/ctrlProp" Target="../ctrlProps/ctrlProp203.xml"/><Relationship Id="rId68" Type="http://schemas.openxmlformats.org/officeDocument/2006/relationships/ctrlProp" Target="../ctrlProps/ctrlProp208.xml"/><Relationship Id="rId16" Type="http://schemas.openxmlformats.org/officeDocument/2006/relationships/vmlDrawing" Target="../drawings/vmlDrawing3.vml"/><Relationship Id="rId11" Type="http://schemas.openxmlformats.org/officeDocument/2006/relationships/hyperlink" Target="https://sws.nrel.gov/spec/701011" TargetMode="External"/><Relationship Id="rId24" Type="http://schemas.openxmlformats.org/officeDocument/2006/relationships/ctrlProp" Target="../ctrlProps/ctrlProp164.xml"/><Relationship Id="rId32" Type="http://schemas.openxmlformats.org/officeDocument/2006/relationships/ctrlProp" Target="../ctrlProps/ctrlProp172.xml"/><Relationship Id="rId37" Type="http://schemas.openxmlformats.org/officeDocument/2006/relationships/ctrlProp" Target="../ctrlProps/ctrlProp177.xml"/><Relationship Id="rId40" Type="http://schemas.openxmlformats.org/officeDocument/2006/relationships/ctrlProp" Target="../ctrlProps/ctrlProp180.xml"/><Relationship Id="rId45" Type="http://schemas.openxmlformats.org/officeDocument/2006/relationships/ctrlProp" Target="../ctrlProps/ctrlProp185.xml"/><Relationship Id="rId53" Type="http://schemas.openxmlformats.org/officeDocument/2006/relationships/ctrlProp" Target="../ctrlProps/ctrlProp193.xml"/><Relationship Id="rId58" Type="http://schemas.openxmlformats.org/officeDocument/2006/relationships/ctrlProp" Target="../ctrlProps/ctrlProp198.xml"/><Relationship Id="rId66" Type="http://schemas.openxmlformats.org/officeDocument/2006/relationships/ctrlProp" Target="../ctrlProps/ctrlProp206.xml"/><Relationship Id="rId74" Type="http://schemas.openxmlformats.org/officeDocument/2006/relationships/ctrlProp" Target="../ctrlProps/ctrlProp214.xml"/><Relationship Id="rId79" Type="http://schemas.openxmlformats.org/officeDocument/2006/relationships/ctrlProp" Target="../ctrlProps/ctrlProp219.xml"/><Relationship Id="rId5" Type="http://schemas.openxmlformats.org/officeDocument/2006/relationships/hyperlink" Target="https://sws.nrel.gov/spec/703011" TargetMode="External"/><Relationship Id="rId61" Type="http://schemas.openxmlformats.org/officeDocument/2006/relationships/ctrlProp" Target="../ctrlProps/ctrlProp201.xml"/><Relationship Id="rId19" Type="http://schemas.openxmlformats.org/officeDocument/2006/relationships/ctrlProp" Target="../ctrlProps/ctrlProp159.xml"/><Relationship Id="rId14" Type="http://schemas.openxmlformats.org/officeDocument/2006/relationships/printerSettings" Target="../printerSettings/printerSettings15.bin"/><Relationship Id="rId22" Type="http://schemas.openxmlformats.org/officeDocument/2006/relationships/ctrlProp" Target="../ctrlProps/ctrlProp162.xml"/><Relationship Id="rId27" Type="http://schemas.openxmlformats.org/officeDocument/2006/relationships/ctrlProp" Target="../ctrlProps/ctrlProp167.xml"/><Relationship Id="rId30" Type="http://schemas.openxmlformats.org/officeDocument/2006/relationships/ctrlProp" Target="../ctrlProps/ctrlProp170.xml"/><Relationship Id="rId35" Type="http://schemas.openxmlformats.org/officeDocument/2006/relationships/ctrlProp" Target="../ctrlProps/ctrlProp175.xml"/><Relationship Id="rId43" Type="http://schemas.openxmlformats.org/officeDocument/2006/relationships/ctrlProp" Target="../ctrlProps/ctrlProp183.xml"/><Relationship Id="rId48" Type="http://schemas.openxmlformats.org/officeDocument/2006/relationships/ctrlProp" Target="../ctrlProps/ctrlProp188.xml"/><Relationship Id="rId56" Type="http://schemas.openxmlformats.org/officeDocument/2006/relationships/ctrlProp" Target="../ctrlProps/ctrlProp196.xml"/><Relationship Id="rId64" Type="http://schemas.openxmlformats.org/officeDocument/2006/relationships/ctrlProp" Target="../ctrlProps/ctrlProp204.xml"/><Relationship Id="rId69" Type="http://schemas.openxmlformats.org/officeDocument/2006/relationships/ctrlProp" Target="../ctrlProps/ctrlProp209.xml"/><Relationship Id="rId77" Type="http://schemas.openxmlformats.org/officeDocument/2006/relationships/ctrlProp" Target="../ctrlProps/ctrlProp217.xml"/><Relationship Id="rId8" Type="http://schemas.openxmlformats.org/officeDocument/2006/relationships/hyperlink" Target="https://sws.nrel.gov/spec/3" TargetMode="External"/><Relationship Id="rId51" Type="http://schemas.openxmlformats.org/officeDocument/2006/relationships/ctrlProp" Target="../ctrlProps/ctrlProp191.xml"/><Relationship Id="rId72" Type="http://schemas.openxmlformats.org/officeDocument/2006/relationships/ctrlProp" Target="../ctrlProps/ctrlProp212.xml"/><Relationship Id="rId80" Type="http://schemas.openxmlformats.org/officeDocument/2006/relationships/ctrlProp" Target="../ctrlProps/ctrlProp220.xml"/><Relationship Id="rId3" Type="http://schemas.openxmlformats.org/officeDocument/2006/relationships/hyperlink" Target="https://sws.nrel.gov/spec/702011" TargetMode="External"/><Relationship Id="rId12" Type="http://schemas.openxmlformats.org/officeDocument/2006/relationships/hyperlink" Target="https://sws.nrel.gov/spec/50108" TargetMode="External"/><Relationship Id="rId17" Type="http://schemas.openxmlformats.org/officeDocument/2006/relationships/ctrlProp" Target="../ctrlProps/ctrlProp157.xml"/><Relationship Id="rId25" Type="http://schemas.openxmlformats.org/officeDocument/2006/relationships/ctrlProp" Target="../ctrlProps/ctrlProp165.xml"/><Relationship Id="rId33" Type="http://schemas.openxmlformats.org/officeDocument/2006/relationships/ctrlProp" Target="../ctrlProps/ctrlProp173.xml"/><Relationship Id="rId38" Type="http://schemas.openxmlformats.org/officeDocument/2006/relationships/ctrlProp" Target="../ctrlProps/ctrlProp178.xml"/><Relationship Id="rId46" Type="http://schemas.openxmlformats.org/officeDocument/2006/relationships/ctrlProp" Target="../ctrlProps/ctrlProp186.xml"/><Relationship Id="rId59" Type="http://schemas.openxmlformats.org/officeDocument/2006/relationships/ctrlProp" Target="../ctrlProps/ctrlProp199.xml"/><Relationship Id="rId67" Type="http://schemas.openxmlformats.org/officeDocument/2006/relationships/ctrlProp" Target="../ctrlProps/ctrlProp207.xml"/><Relationship Id="rId20" Type="http://schemas.openxmlformats.org/officeDocument/2006/relationships/ctrlProp" Target="../ctrlProps/ctrlProp160.xml"/><Relationship Id="rId41" Type="http://schemas.openxmlformats.org/officeDocument/2006/relationships/ctrlProp" Target="../ctrlProps/ctrlProp181.xml"/><Relationship Id="rId54" Type="http://schemas.openxmlformats.org/officeDocument/2006/relationships/ctrlProp" Target="../ctrlProps/ctrlProp194.xml"/><Relationship Id="rId62" Type="http://schemas.openxmlformats.org/officeDocument/2006/relationships/ctrlProp" Target="../ctrlProps/ctrlProp202.xml"/><Relationship Id="rId70" Type="http://schemas.openxmlformats.org/officeDocument/2006/relationships/ctrlProp" Target="../ctrlProps/ctrlProp210.xml"/><Relationship Id="rId75" Type="http://schemas.openxmlformats.org/officeDocument/2006/relationships/ctrlProp" Target="../ctrlProps/ctrlProp215.xml"/><Relationship Id="rId1" Type="http://schemas.openxmlformats.org/officeDocument/2006/relationships/hyperlink" Target="Attic%20Floors-%20Unconditoned%20Attic%20SWS" TargetMode="External"/><Relationship Id="rId6" Type="http://schemas.openxmlformats.org/officeDocument/2006/relationships/hyperlink" Target="https://www.energy.gov/scep/wap/articles/weatherization-program-notice-22-7-weatherization-health-and-safety" TargetMode="External"/><Relationship Id="rId15" Type="http://schemas.openxmlformats.org/officeDocument/2006/relationships/drawing" Target="../drawings/drawing6.xml"/><Relationship Id="rId23" Type="http://schemas.openxmlformats.org/officeDocument/2006/relationships/ctrlProp" Target="../ctrlProps/ctrlProp163.xml"/><Relationship Id="rId28" Type="http://schemas.openxmlformats.org/officeDocument/2006/relationships/ctrlProp" Target="../ctrlProps/ctrlProp168.xml"/><Relationship Id="rId36" Type="http://schemas.openxmlformats.org/officeDocument/2006/relationships/ctrlProp" Target="../ctrlProps/ctrlProp176.xml"/><Relationship Id="rId49" Type="http://schemas.openxmlformats.org/officeDocument/2006/relationships/ctrlProp" Target="../ctrlProps/ctrlProp189.xml"/><Relationship Id="rId57" Type="http://schemas.openxmlformats.org/officeDocument/2006/relationships/ctrlProp" Target="../ctrlProps/ctrlProp197.xml"/><Relationship Id="rId10" Type="http://schemas.openxmlformats.org/officeDocument/2006/relationships/hyperlink" Target="https://sws.nrel.gov/spec/703012" TargetMode="External"/><Relationship Id="rId31" Type="http://schemas.openxmlformats.org/officeDocument/2006/relationships/ctrlProp" Target="../ctrlProps/ctrlProp171.xml"/><Relationship Id="rId44" Type="http://schemas.openxmlformats.org/officeDocument/2006/relationships/ctrlProp" Target="../ctrlProps/ctrlProp184.xml"/><Relationship Id="rId52" Type="http://schemas.openxmlformats.org/officeDocument/2006/relationships/ctrlProp" Target="../ctrlProps/ctrlProp192.xml"/><Relationship Id="rId60" Type="http://schemas.openxmlformats.org/officeDocument/2006/relationships/ctrlProp" Target="../ctrlProps/ctrlProp200.xml"/><Relationship Id="rId65" Type="http://schemas.openxmlformats.org/officeDocument/2006/relationships/ctrlProp" Target="../ctrlProps/ctrlProp205.xml"/><Relationship Id="rId73" Type="http://schemas.openxmlformats.org/officeDocument/2006/relationships/ctrlProp" Target="../ctrlProps/ctrlProp213.xml"/><Relationship Id="rId78" Type="http://schemas.openxmlformats.org/officeDocument/2006/relationships/ctrlProp" Target="../ctrlProps/ctrlProp218.xml"/><Relationship Id="rId4" Type="http://schemas.openxmlformats.org/officeDocument/2006/relationships/hyperlink" Target="https://sws.nrel.gov/spec/302019" TargetMode="External"/><Relationship Id="rId9" Type="http://schemas.openxmlformats.org/officeDocument/2006/relationships/hyperlink" Target="https://sws.nrel.gov/spec/50106" TargetMode="External"/><Relationship Id="rId13" Type="http://schemas.openxmlformats.org/officeDocument/2006/relationships/hyperlink" Target="https://sws.nrel.gov/spec/40103" TargetMode="External"/><Relationship Id="rId18" Type="http://schemas.openxmlformats.org/officeDocument/2006/relationships/ctrlProp" Target="../ctrlProps/ctrlProp158.xml"/><Relationship Id="rId39" Type="http://schemas.openxmlformats.org/officeDocument/2006/relationships/ctrlProp" Target="../ctrlProps/ctrlProp179.xml"/><Relationship Id="rId34" Type="http://schemas.openxmlformats.org/officeDocument/2006/relationships/ctrlProp" Target="../ctrlProps/ctrlProp174.xml"/><Relationship Id="rId50" Type="http://schemas.openxmlformats.org/officeDocument/2006/relationships/ctrlProp" Target="../ctrlProps/ctrlProp190.xml"/><Relationship Id="rId55" Type="http://schemas.openxmlformats.org/officeDocument/2006/relationships/ctrlProp" Target="../ctrlProps/ctrlProp195.xml"/><Relationship Id="rId76" Type="http://schemas.openxmlformats.org/officeDocument/2006/relationships/ctrlProp" Target="../ctrlProps/ctrlProp216.xml"/><Relationship Id="rId7" Type="http://schemas.openxmlformats.org/officeDocument/2006/relationships/hyperlink" Target="https://sws.nrel.gov/spec/701031" TargetMode="External"/><Relationship Id="rId71" Type="http://schemas.openxmlformats.org/officeDocument/2006/relationships/ctrlProp" Target="../ctrlProps/ctrlProp211.xml"/><Relationship Id="rId2" Type="http://schemas.openxmlformats.org/officeDocument/2006/relationships/hyperlink" Target="https://sws.nrel.gov/spec/702011" TargetMode="External"/><Relationship Id="rId29" Type="http://schemas.openxmlformats.org/officeDocument/2006/relationships/ctrlProp" Target="../ctrlProps/ctrlProp169.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228.xml"/><Relationship Id="rId21" Type="http://schemas.openxmlformats.org/officeDocument/2006/relationships/ctrlProp" Target="../ctrlProps/ctrlProp223.xml"/><Relationship Id="rId42" Type="http://schemas.openxmlformats.org/officeDocument/2006/relationships/ctrlProp" Target="../ctrlProps/ctrlProp244.xml"/><Relationship Id="rId47" Type="http://schemas.openxmlformats.org/officeDocument/2006/relationships/ctrlProp" Target="../ctrlProps/ctrlProp249.xml"/><Relationship Id="rId63" Type="http://schemas.openxmlformats.org/officeDocument/2006/relationships/ctrlProp" Target="../ctrlProps/ctrlProp265.xml"/><Relationship Id="rId68" Type="http://schemas.openxmlformats.org/officeDocument/2006/relationships/ctrlProp" Target="../ctrlProps/ctrlProp270.xml"/><Relationship Id="rId84" Type="http://schemas.openxmlformats.org/officeDocument/2006/relationships/ctrlProp" Target="../ctrlProps/ctrlProp286.xml"/><Relationship Id="rId89" Type="http://schemas.openxmlformats.org/officeDocument/2006/relationships/ctrlProp" Target="../ctrlProps/ctrlProp291.xml"/><Relationship Id="rId16" Type="http://schemas.openxmlformats.org/officeDocument/2006/relationships/printerSettings" Target="../printerSettings/printerSettings16.bin"/><Relationship Id="rId11" Type="http://schemas.openxmlformats.org/officeDocument/2006/relationships/hyperlink" Target="https://sws.nrel.gov/spec/703011" TargetMode="External"/><Relationship Id="rId32" Type="http://schemas.openxmlformats.org/officeDocument/2006/relationships/ctrlProp" Target="../ctrlProps/ctrlProp234.xml"/><Relationship Id="rId37" Type="http://schemas.openxmlformats.org/officeDocument/2006/relationships/ctrlProp" Target="../ctrlProps/ctrlProp239.xml"/><Relationship Id="rId53" Type="http://schemas.openxmlformats.org/officeDocument/2006/relationships/ctrlProp" Target="../ctrlProps/ctrlProp255.xml"/><Relationship Id="rId58" Type="http://schemas.openxmlformats.org/officeDocument/2006/relationships/ctrlProp" Target="../ctrlProps/ctrlProp260.xml"/><Relationship Id="rId74" Type="http://schemas.openxmlformats.org/officeDocument/2006/relationships/ctrlProp" Target="../ctrlProps/ctrlProp276.xml"/><Relationship Id="rId79" Type="http://schemas.openxmlformats.org/officeDocument/2006/relationships/ctrlProp" Target="../ctrlProps/ctrlProp281.xml"/><Relationship Id="rId5" Type="http://schemas.openxmlformats.org/officeDocument/2006/relationships/hyperlink" Target="https://sws.nrel.gov/spec/701031" TargetMode="External"/><Relationship Id="rId90" Type="http://schemas.openxmlformats.org/officeDocument/2006/relationships/ctrlProp" Target="../ctrlProps/ctrlProp292.xml"/><Relationship Id="rId22" Type="http://schemas.openxmlformats.org/officeDocument/2006/relationships/ctrlProp" Target="../ctrlProps/ctrlProp224.xml"/><Relationship Id="rId27" Type="http://schemas.openxmlformats.org/officeDocument/2006/relationships/ctrlProp" Target="../ctrlProps/ctrlProp229.xml"/><Relationship Id="rId43" Type="http://schemas.openxmlformats.org/officeDocument/2006/relationships/ctrlProp" Target="../ctrlProps/ctrlProp245.xml"/><Relationship Id="rId48" Type="http://schemas.openxmlformats.org/officeDocument/2006/relationships/ctrlProp" Target="../ctrlProps/ctrlProp250.xml"/><Relationship Id="rId64" Type="http://schemas.openxmlformats.org/officeDocument/2006/relationships/ctrlProp" Target="../ctrlProps/ctrlProp266.xml"/><Relationship Id="rId69" Type="http://schemas.openxmlformats.org/officeDocument/2006/relationships/ctrlProp" Target="../ctrlProps/ctrlProp271.xml"/><Relationship Id="rId8" Type="http://schemas.openxmlformats.org/officeDocument/2006/relationships/hyperlink" Target="https://sws.nrel.gov/spec/501071" TargetMode="External"/><Relationship Id="rId51" Type="http://schemas.openxmlformats.org/officeDocument/2006/relationships/ctrlProp" Target="../ctrlProps/ctrlProp253.xml"/><Relationship Id="rId72" Type="http://schemas.openxmlformats.org/officeDocument/2006/relationships/ctrlProp" Target="../ctrlProps/ctrlProp274.xml"/><Relationship Id="rId80" Type="http://schemas.openxmlformats.org/officeDocument/2006/relationships/ctrlProp" Target="../ctrlProps/ctrlProp282.xml"/><Relationship Id="rId85" Type="http://schemas.openxmlformats.org/officeDocument/2006/relationships/ctrlProp" Target="../ctrlProps/ctrlProp287.xml"/><Relationship Id="rId93" Type="http://schemas.openxmlformats.org/officeDocument/2006/relationships/ctrlProp" Target="../ctrlProps/ctrlProp295.xml"/><Relationship Id="rId3" Type="http://schemas.openxmlformats.org/officeDocument/2006/relationships/hyperlink" Target="https://sws.nrel.gov/spec/702011" TargetMode="External"/><Relationship Id="rId12" Type="http://schemas.openxmlformats.org/officeDocument/2006/relationships/hyperlink" Target="https://sws.nrel.gov/spec/701011" TargetMode="External"/><Relationship Id="rId17" Type="http://schemas.openxmlformats.org/officeDocument/2006/relationships/drawing" Target="../drawings/drawing7.xml"/><Relationship Id="rId25" Type="http://schemas.openxmlformats.org/officeDocument/2006/relationships/ctrlProp" Target="../ctrlProps/ctrlProp227.xml"/><Relationship Id="rId33" Type="http://schemas.openxmlformats.org/officeDocument/2006/relationships/ctrlProp" Target="../ctrlProps/ctrlProp235.xml"/><Relationship Id="rId38" Type="http://schemas.openxmlformats.org/officeDocument/2006/relationships/ctrlProp" Target="../ctrlProps/ctrlProp240.xml"/><Relationship Id="rId46" Type="http://schemas.openxmlformats.org/officeDocument/2006/relationships/ctrlProp" Target="../ctrlProps/ctrlProp248.xml"/><Relationship Id="rId59" Type="http://schemas.openxmlformats.org/officeDocument/2006/relationships/ctrlProp" Target="../ctrlProps/ctrlProp261.xml"/><Relationship Id="rId67" Type="http://schemas.openxmlformats.org/officeDocument/2006/relationships/ctrlProp" Target="../ctrlProps/ctrlProp269.xml"/><Relationship Id="rId20" Type="http://schemas.openxmlformats.org/officeDocument/2006/relationships/ctrlProp" Target="../ctrlProps/ctrlProp222.xml"/><Relationship Id="rId41" Type="http://schemas.openxmlformats.org/officeDocument/2006/relationships/ctrlProp" Target="../ctrlProps/ctrlProp243.xml"/><Relationship Id="rId54" Type="http://schemas.openxmlformats.org/officeDocument/2006/relationships/ctrlProp" Target="../ctrlProps/ctrlProp256.xml"/><Relationship Id="rId62" Type="http://schemas.openxmlformats.org/officeDocument/2006/relationships/ctrlProp" Target="../ctrlProps/ctrlProp264.xml"/><Relationship Id="rId70" Type="http://schemas.openxmlformats.org/officeDocument/2006/relationships/ctrlProp" Target="../ctrlProps/ctrlProp272.xml"/><Relationship Id="rId75" Type="http://schemas.openxmlformats.org/officeDocument/2006/relationships/ctrlProp" Target="../ctrlProps/ctrlProp277.xml"/><Relationship Id="rId83" Type="http://schemas.openxmlformats.org/officeDocument/2006/relationships/ctrlProp" Target="../ctrlProps/ctrlProp285.xml"/><Relationship Id="rId88" Type="http://schemas.openxmlformats.org/officeDocument/2006/relationships/ctrlProp" Target="../ctrlProps/ctrlProp290.xml"/><Relationship Id="rId91" Type="http://schemas.openxmlformats.org/officeDocument/2006/relationships/ctrlProp" Target="../ctrlProps/ctrlProp293.xml"/><Relationship Id="rId1" Type="http://schemas.openxmlformats.org/officeDocument/2006/relationships/hyperlink" Target="Attic%20Floors-%20Unconditoned%20Attic%20SWS" TargetMode="External"/><Relationship Id="rId6" Type="http://schemas.openxmlformats.org/officeDocument/2006/relationships/hyperlink" Target="https://sws.nrel.gov/spec/3" TargetMode="External"/><Relationship Id="rId15" Type="http://schemas.openxmlformats.org/officeDocument/2006/relationships/hyperlink" Target="https://sws.nrel.gov/spec/40103" TargetMode="External"/><Relationship Id="rId23" Type="http://schemas.openxmlformats.org/officeDocument/2006/relationships/ctrlProp" Target="../ctrlProps/ctrlProp225.xml"/><Relationship Id="rId28" Type="http://schemas.openxmlformats.org/officeDocument/2006/relationships/ctrlProp" Target="../ctrlProps/ctrlProp230.xml"/><Relationship Id="rId36" Type="http://schemas.openxmlformats.org/officeDocument/2006/relationships/ctrlProp" Target="../ctrlProps/ctrlProp238.xml"/><Relationship Id="rId49" Type="http://schemas.openxmlformats.org/officeDocument/2006/relationships/ctrlProp" Target="../ctrlProps/ctrlProp251.xml"/><Relationship Id="rId57" Type="http://schemas.openxmlformats.org/officeDocument/2006/relationships/ctrlProp" Target="../ctrlProps/ctrlProp259.xml"/><Relationship Id="rId10" Type="http://schemas.openxmlformats.org/officeDocument/2006/relationships/hyperlink" Target="https://sws.nrel.gov/spec/703012" TargetMode="External"/><Relationship Id="rId31" Type="http://schemas.openxmlformats.org/officeDocument/2006/relationships/ctrlProp" Target="../ctrlProps/ctrlProp233.xml"/><Relationship Id="rId44" Type="http://schemas.openxmlformats.org/officeDocument/2006/relationships/ctrlProp" Target="../ctrlProps/ctrlProp246.xml"/><Relationship Id="rId52" Type="http://schemas.openxmlformats.org/officeDocument/2006/relationships/ctrlProp" Target="../ctrlProps/ctrlProp254.xml"/><Relationship Id="rId60" Type="http://schemas.openxmlformats.org/officeDocument/2006/relationships/ctrlProp" Target="../ctrlProps/ctrlProp262.xml"/><Relationship Id="rId65" Type="http://schemas.openxmlformats.org/officeDocument/2006/relationships/ctrlProp" Target="../ctrlProps/ctrlProp267.xml"/><Relationship Id="rId73" Type="http://schemas.openxmlformats.org/officeDocument/2006/relationships/ctrlProp" Target="../ctrlProps/ctrlProp275.xml"/><Relationship Id="rId78" Type="http://schemas.openxmlformats.org/officeDocument/2006/relationships/ctrlProp" Target="../ctrlProps/ctrlProp280.xml"/><Relationship Id="rId81" Type="http://schemas.openxmlformats.org/officeDocument/2006/relationships/ctrlProp" Target="../ctrlProps/ctrlProp283.xml"/><Relationship Id="rId86" Type="http://schemas.openxmlformats.org/officeDocument/2006/relationships/ctrlProp" Target="../ctrlProps/ctrlProp288.xml"/><Relationship Id="rId94" Type="http://schemas.openxmlformats.org/officeDocument/2006/relationships/ctrlProp" Target="../ctrlProps/ctrlProp296.xml"/><Relationship Id="rId4" Type="http://schemas.openxmlformats.org/officeDocument/2006/relationships/hyperlink" Target="https://www.energy.gov/scep/wap/articles/weatherization-program-notice-22-7-weatherization-health-and-safety" TargetMode="External"/><Relationship Id="rId9" Type="http://schemas.openxmlformats.org/officeDocument/2006/relationships/hyperlink" Target="https://sws.nrel.gov/spec/402021" TargetMode="External"/><Relationship Id="rId13" Type="http://schemas.openxmlformats.org/officeDocument/2006/relationships/hyperlink" Target="https://sws.nrel.gov/spec/701031" TargetMode="External"/><Relationship Id="rId18" Type="http://schemas.openxmlformats.org/officeDocument/2006/relationships/vmlDrawing" Target="../drawings/vmlDrawing4.vml"/><Relationship Id="rId39" Type="http://schemas.openxmlformats.org/officeDocument/2006/relationships/ctrlProp" Target="../ctrlProps/ctrlProp241.xml"/><Relationship Id="rId34" Type="http://schemas.openxmlformats.org/officeDocument/2006/relationships/ctrlProp" Target="../ctrlProps/ctrlProp236.xml"/><Relationship Id="rId50" Type="http://schemas.openxmlformats.org/officeDocument/2006/relationships/ctrlProp" Target="../ctrlProps/ctrlProp252.xml"/><Relationship Id="rId55" Type="http://schemas.openxmlformats.org/officeDocument/2006/relationships/ctrlProp" Target="../ctrlProps/ctrlProp257.xml"/><Relationship Id="rId76" Type="http://schemas.openxmlformats.org/officeDocument/2006/relationships/ctrlProp" Target="../ctrlProps/ctrlProp278.xml"/><Relationship Id="rId7" Type="http://schemas.openxmlformats.org/officeDocument/2006/relationships/hyperlink" Target="https://sws.nrel.gov/spec/50106" TargetMode="External"/><Relationship Id="rId71" Type="http://schemas.openxmlformats.org/officeDocument/2006/relationships/ctrlProp" Target="../ctrlProps/ctrlProp273.xml"/><Relationship Id="rId92" Type="http://schemas.openxmlformats.org/officeDocument/2006/relationships/ctrlProp" Target="../ctrlProps/ctrlProp294.xml"/><Relationship Id="rId2" Type="http://schemas.openxmlformats.org/officeDocument/2006/relationships/hyperlink" Target="https://sws.nrel.gov/spec/702011" TargetMode="External"/><Relationship Id="rId29" Type="http://schemas.openxmlformats.org/officeDocument/2006/relationships/ctrlProp" Target="../ctrlProps/ctrlProp231.xml"/><Relationship Id="rId24" Type="http://schemas.openxmlformats.org/officeDocument/2006/relationships/ctrlProp" Target="../ctrlProps/ctrlProp226.xml"/><Relationship Id="rId40" Type="http://schemas.openxmlformats.org/officeDocument/2006/relationships/ctrlProp" Target="../ctrlProps/ctrlProp242.xml"/><Relationship Id="rId45" Type="http://schemas.openxmlformats.org/officeDocument/2006/relationships/ctrlProp" Target="../ctrlProps/ctrlProp247.xml"/><Relationship Id="rId66" Type="http://schemas.openxmlformats.org/officeDocument/2006/relationships/ctrlProp" Target="../ctrlProps/ctrlProp268.xml"/><Relationship Id="rId87" Type="http://schemas.openxmlformats.org/officeDocument/2006/relationships/ctrlProp" Target="../ctrlProps/ctrlProp289.xml"/><Relationship Id="rId61" Type="http://schemas.openxmlformats.org/officeDocument/2006/relationships/ctrlProp" Target="../ctrlProps/ctrlProp263.xml"/><Relationship Id="rId82" Type="http://schemas.openxmlformats.org/officeDocument/2006/relationships/ctrlProp" Target="../ctrlProps/ctrlProp284.xml"/><Relationship Id="rId19" Type="http://schemas.openxmlformats.org/officeDocument/2006/relationships/ctrlProp" Target="../ctrlProps/ctrlProp221.xml"/><Relationship Id="rId14" Type="http://schemas.openxmlformats.org/officeDocument/2006/relationships/hyperlink" Target="https://sws.nrel.gov/spec/50108" TargetMode="External"/><Relationship Id="rId30" Type="http://schemas.openxmlformats.org/officeDocument/2006/relationships/ctrlProp" Target="../ctrlProps/ctrlProp232.xml"/><Relationship Id="rId35" Type="http://schemas.openxmlformats.org/officeDocument/2006/relationships/ctrlProp" Target="../ctrlProps/ctrlProp237.xml"/><Relationship Id="rId56" Type="http://schemas.openxmlformats.org/officeDocument/2006/relationships/ctrlProp" Target="../ctrlProps/ctrlProp258.xml"/><Relationship Id="rId77" Type="http://schemas.openxmlformats.org/officeDocument/2006/relationships/ctrlProp" Target="../ctrlProps/ctrlProp279.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298.xml"/><Relationship Id="rId117" Type="http://schemas.openxmlformats.org/officeDocument/2006/relationships/ctrlProp" Target="../ctrlProps/ctrlProp389.xml"/><Relationship Id="rId21" Type="http://schemas.openxmlformats.org/officeDocument/2006/relationships/hyperlink" Target="https://sws.nrel.gov/spec/703011" TargetMode="External"/><Relationship Id="rId42" Type="http://schemas.openxmlformats.org/officeDocument/2006/relationships/ctrlProp" Target="../ctrlProps/ctrlProp314.xml"/><Relationship Id="rId47" Type="http://schemas.openxmlformats.org/officeDocument/2006/relationships/ctrlProp" Target="../ctrlProps/ctrlProp319.xml"/><Relationship Id="rId63" Type="http://schemas.openxmlformats.org/officeDocument/2006/relationships/ctrlProp" Target="../ctrlProps/ctrlProp335.xml"/><Relationship Id="rId68" Type="http://schemas.openxmlformats.org/officeDocument/2006/relationships/ctrlProp" Target="../ctrlProps/ctrlProp340.xml"/><Relationship Id="rId84" Type="http://schemas.openxmlformats.org/officeDocument/2006/relationships/ctrlProp" Target="../ctrlProps/ctrlProp356.xml"/><Relationship Id="rId89" Type="http://schemas.openxmlformats.org/officeDocument/2006/relationships/ctrlProp" Target="../ctrlProps/ctrlProp361.xml"/><Relationship Id="rId112" Type="http://schemas.openxmlformats.org/officeDocument/2006/relationships/ctrlProp" Target="../ctrlProps/ctrlProp384.xml"/><Relationship Id="rId16" Type="http://schemas.openxmlformats.org/officeDocument/2006/relationships/hyperlink" Target="https://sws.nrel.gov/spec/403" TargetMode="External"/><Relationship Id="rId107" Type="http://schemas.openxmlformats.org/officeDocument/2006/relationships/ctrlProp" Target="../ctrlProps/ctrlProp379.xml"/><Relationship Id="rId11" Type="http://schemas.openxmlformats.org/officeDocument/2006/relationships/hyperlink" Target="https://sws.nrel.gov/spec/701031" TargetMode="External"/><Relationship Id="rId32" Type="http://schemas.openxmlformats.org/officeDocument/2006/relationships/ctrlProp" Target="../ctrlProps/ctrlProp304.xml"/><Relationship Id="rId37" Type="http://schemas.openxmlformats.org/officeDocument/2006/relationships/ctrlProp" Target="../ctrlProps/ctrlProp309.xml"/><Relationship Id="rId53" Type="http://schemas.openxmlformats.org/officeDocument/2006/relationships/ctrlProp" Target="../ctrlProps/ctrlProp325.xml"/><Relationship Id="rId58" Type="http://schemas.openxmlformats.org/officeDocument/2006/relationships/ctrlProp" Target="../ctrlProps/ctrlProp330.xml"/><Relationship Id="rId74" Type="http://schemas.openxmlformats.org/officeDocument/2006/relationships/ctrlProp" Target="../ctrlProps/ctrlProp346.xml"/><Relationship Id="rId79" Type="http://schemas.openxmlformats.org/officeDocument/2006/relationships/ctrlProp" Target="../ctrlProps/ctrlProp351.xml"/><Relationship Id="rId102" Type="http://schemas.openxmlformats.org/officeDocument/2006/relationships/ctrlProp" Target="../ctrlProps/ctrlProp374.xml"/><Relationship Id="rId5" Type="http://schemas.openxmlformats.org/officeDocument/2006/relationships/hyperlink" Target="https://sws.nrel.gov/spec/702011" TargetMode="External"/><Relationship Id="rId90" Type="http://schemas.openxmlformats.org/officeDocument/2006/relationships/ctrlProp" Target="../ctrlProps/ctrlProp362.xml"/><Relationship Id="rId95" Type="http://schemas.openxmlformats.org/officeDocument/2006/relationships/ctrlProp" Target="../ctrlProps/ctrlProp367.xml"/><Relationship Id="rId22" Type="http://schemas.openxmlformats.org/officeDocument/2006/relationships/printerSettings" Target="../printerSettings/printerSettings17.bin"/><Relationship Id="rId27" Type="http://schemas.openxmlformats.org/officeDocument/2006/relationships/ctrlProp" Target="../ctrlProps/ctrlProp299.xml"/><Relationship Id="rId43" Type="http://schemas.openxmlformats.org/officeDocument/2006/relationships/ctrlProp" Target="../ctrlProps/ctrlProp315.xml"/><Relationship Id="rId48" Type="http://schemas.openxmlformats.org/officeDocument/2006/relationships/ctrlProp" Target="../ctrlProps/ctrlProp320.xml"/><Relationship Id="rId64" Type="http://schemas.openxmlformats.org/officeDocument/2006/relationships/ctrlProp" Target="../ctrlProps/ctrlProp336.xml"/><Relationship Id="rId69" Type="http://schemas.openxmlformats.org/officeDocument/2006/relationships/ctrlProp" Target="../ctrlProps/ctrlProp341.xml"/><Relationship Id="rId113" Type="http://schemas.openxmlformats.org/officeDocument/2006/relationships/ctrlProp" Target="../ctrlProps/ctrlProp385.xml"/><Relationship Id="rId118" Type="http://schemas.openxmlformats.org/officeDocument/2006/relationships/ctrlProp" Target="../ctrlProps/ctrlProp390.xml"/><Relationship Id="rId80" Type="http://schemas.openxmlformats.org/officeDocument/2006/relationships/ctrlProp" Target="../ctrlProps/ctrlProp352.xml"/><Relationship Id="rId85" Type="http://schemas.openxmlformats.org/officeDocument/2006/relationships/ctrlProp" Target="../ctrlProps/ctrlProp357.xml"/><Relationship Id="rId12" Type="http://schemas.openxmlformats.org/officeDocument/2006/relationships/hyperlink" Target="https://sws.nrel.gov/spec/3" TargetMode="External"/><Relationship Id="rId17" Type="http://schemas.openxmlformats.org/officeDocument/2006/relationships/hyperlink" Target="https://sws.nrel.gov/spec/20202" TargetMode="External"/><Relationship Id="rId33" Type="http://schemas.openxmlformats.org/officeDocument/2006/relationships/ctrlProp" Target="../ctrlProps/ctrlProp305.xml"/><Relationship Id="rId38" Type="http://schemas.openxmlformats.org/officeDocument/2006/relationships/ctrlProp" Target="../ctrlProps/ctrlProp310.xml"/><Relationship Id="rId59" Type="http://schemas.openxmlformats.org/officeDocument/2006/relationships/ctrlProp" Target="../ctrlProps/ctrlProp331.xml"/><Relationship Id="rId103" Type="http://schemas.openxmlformats.org/officeDocument/2006/relationships/ctrlProp" Target="../ctrlProps/ctrlProp375.xml"/><Relationship Id="rId108" Type="http://schemas.openxmlformats.org/officeDocument/2006/relationships/ctrlProp" Target="../ctrlProps/ctrlProp380.xml"/><Relationship Id="rId54" Type="http://schemas.openxmlformats.org/officeDocument/2006/relationships/ctrlProp" Target="../ctrlProps/ctrlProp326.xml"/><Relationship Id="rId70" Type="http://schemas.openxmlformats.org/officeDocument/2006/relationships/ctrlProp" Target="../ctrlProps/ctrlProp342.xml"/><Relationship Id="rId75" Type="http://schemas.openxmlformats.org/officeDocument/2006/relationships/ctrlProp" Target="../ctrlProps/ctrlProp347.xml"/><Relationship Id="rId91" Type="http://schemas.openxmlformats.org/officeDocument/2006/relationships/ctrlProp" Target="../ctrlProps/ctrlProp363.xml"/><Relationship Id="rId96" Type="http://schemas.openxmlformats.org/officeDocument/2006/relationships/ctrlProp" Target="../ctrlProps/ctrlProp368.xml"/><Relationship Id="rId1" Type="http://schemas.openxmlformats.org/officeDocument/2006/relationships/hyperlink" Target="Attic%20Floors-%20Unconditoned%20Attic%20SWS" TargetMode="External"/><Relationship Id="rId6" Type="http://schemas.openxmlformats.org/officeDocument/2006/relationships/hyperlink" Target="https://sws.nrel.gov/spec/702011" TargetMode="External"/><Relationship Id="rId23" Type="http://schemas.openxmlformats.org/officeDocument/2006/relationships/drawing" Target="../drawings/drawing8.xml"/><Relationship Id="rId28" Type="http://schemas.openxmlformats.org/officeDocument/2006/relationships/ctrlProp" Target="../ctrlProps/ctrlProp300.xml"/><Relationship Id="rId49" Type="http://schemas.openxmlformats.org/officeDocument/2006/relationships/ctrlProp" Target="../ctrlProps/ctrlProp321.xml"/><Relationship Id="rId114" Type="http://schemas.openxmlformats.org/officeDocument/2006/relationships/ctrlProp" Target="../ctrlProps/ctrlProp386.xml"/><Relationship Id="rId119" Type="http://schemas.openxmlformats.org/officeDocument/2006/relationships/ctrlProp" Target="../ctrlProps/ctrlProp391.xml"/><Relationship Id="rId10" Type="http://schemas.openxmlformats.org/officeDocument/2006/relationships/hyperlink" Target="https://sws.nrel.gov/spec/401023" TargetMode="External"/><Relationship Id="rId31" Type="http://schemas.openxmlformats.org/officeDocument/2006/relationships/ctrlProp" Target="../ctrlProps/ctrlProp303.xml"/><Relationship Id="rId44" Type="http://schemas.openxmlformats.org/officeDocument/2006/relationships/ctrlProp" Target="../ctrlProps/ctrlProp316.xml"/><Relationship Id="rId52" Type="http://schemas.openxmlformats.org/officeDocument/2006/relationships/ctrlProp" Target="../ctrlProps/ctrlProp324.xml"/><Relationship Id="rId60" Type="http://schemas.openxmlformats.org/officeDocument/2006/relationships/ctrlProp" Target="../ctrlProps/ctrlProp332.xml"/><Relationship Id="rId65" Type="http://schemas.openxmlformats.org/officeDocument/2006/relationships/ctrlProp" Target="../ctrlProps/ctrlProp337.xml"/><Relationship Id="rId73" Type="http://schemas.openxmlformats.org/officeDocument/2006/relationships/ctrlProp" Target="../ctrlProps/ctrlProp345.xml"/><Relationship Id="rId78" Type="http://schemas.openxmlformats.org/officeDocument/2006/relationships/ctrlProp" Target="../ctrlProps/ctrlProp350.xml"/><Relationship Id="rId81" Type="http://schemas.openxmlformats.org/officeDocument/2006/relationships/ctrlProp" Target="../ctrlProps/ctrlProp353.xml"/><Relationship Id="rId86" Type="http://schemas.openxmlformats.org/officeDocument/2006/relationships/ctrlProp" Target="../ctrlProps/ctrlProp358.xml"/><Relationship Id="rId94" Type="http://schemas.openxmlformats.org/officeDocument/2006/relationships/ctrlProp" Target="../ctrlProps/ctrlProp366.xml"/><Relationship Id="rId99" Type="http://schemas.openxmlformats.org/officeDocument/2006/relationships/ctrlProp" Target="../ctrlProps/ctrlProp371.xml"/><Relationship Id="rId101" Type="http://schemas.openxmlformats.org/officeDocument/2006/relationships/ctrlProp" Target="../ctrlProps/ctrlProp373.xml"/><Relationship Id="rId4" Type="http://schemas.openxmlformats.org/officeDocument/2006/relationships/hyperlink" Target="https://sws.nrel.gov/spec/40104"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50106" TargetMode="External"/><Relationship Id="rId18" Type="http://schemas.openxmlformats.org/officeDocument/2006/relationships/hyperlink" Target="https://sws.nrel.gov/spec/701011" TargetMode="External"/><Relationship Id="rId39" Type="http://schemas.openxmlformats.org/officeDocument/2006/relationships/ctrlProp" Target="../ctrlProps/ctrlProp311.xml"/><Relationship Id="rId109" Type="http://schemas.openxmlformats.org/officeDocument/2006/relationships/ctrlProp" Target="../ctrlProps/ctrlProp381.xml"/><Relationship Id="rId34" Type="http://schemas.openxmlformats.org/officeDocument/2006/relationships/ctrlProp" Target="../ctrlProps/ctrlProp306.xml"/><Relationship Id="rId50" Type="http://schemas.openxmlformats.org/officeDocument/2006/relationships/ctrlProp" Target="../ctrlProps/ctrlProp322.xml"/><Relationship Id="rId55" Type="http://schemas.openxmlformats.org/officeDocument/2006/relationships/ctrlProp" Target="../ctrlProps/ctrlProp327.xml"/><Relationship Id="rId76" Type="http://schemas.openxmlformats.org/officeDocument/2006/relationships/ctrlProp" Target="../ctrlProps/ctrlProp348.xml"/><Relationship Id="rId97" Type="http://schemas.openxmlformats.org/officeDocument/2006/relationships/ctrlProp" Target="../ctrlProps/ctrlProp369.xml"/><Relationship Id="rId104" Type="http://schemas.openxmlformats.org/officeDocument/2006/relationships/ctrlProp" Target="../ctrlProps/ctrlProp376.xml"/><Relationship Id="rId7" Type="http://schemas.openxmlformats.org/officeDocument/2006/relationships/hyperlink" Target="https://www.energy.gov/scep/wap/articles/weatherization-program-notice-22-7-weatherization-health-and-safety" TargetMode="External"/><Relationship Id="rId71" Type="http://schemas.openxmlformats.org/officeDocument/2006/relationships/ctrlProp" Target="../ctrlProps/ctrlProp343.xml"/><Relationship Id="rId92" Type="http://schemas.openxmlformats.org/officeDocument/2006/relationships/ctrlProp" Target="../ctrlProps/ctrlProp364.xml"/><Relationship Id="rId2" Type="http://schemas.openxmlformats.org/officeDocument/2006/relationships/hyperlink" Target="Attic%20Floors-%20Unconditoned%20Attic%20SWS" TargetMode="External"/><Relationship Id="rId29" Type="http://schemas.openxmlformats.org/officeDocument/2006/relationships/ctrlProp" Target="../ctrlProps/ctrlProp301.xml"/><Relationship Id="rId24" Type="http://schemas.openxmlformats.org/officeDocument/2006/relationships/vmlDrawing" Target="../drawings/vmlDrawing5.vml"/><Relationship Id="rId40" Type="http://schemas.openxmlformats.org/officeDocument/2006/relationships/ctrlProp" Target="../ctrlProps/ctrlProp312.xml"/><Relationship Id="rId45" Type="http://schemas.openxmlformats.org/officeDocument/2006/relationships/ctrlProp" Target="../ctrlProps/ctrlProp317.xml"/><Relationship Id="rId66" Type="http://schemas.openxmlformats.org/officeDocument/2006/relationships/ctrlProp" Target="../ctrlProps/ctrlProp338.xml"/><Relationship Id="rId87" Type="http://schemas.openxmlformats.org/officeDocument/2006/relationships/ctrlProp" Target="../ctrlProps/ctrlProp359.xml"/><Relationship Id="rId110" Type="http://schemas.openxmlformats.org/officeDocument/2006/relationships/ctrlProp" Target="../ctrlProps/ctrlProp382.xml"/><Relationship Id="rId115" Type="http://schemas.openxmlformats.org/officeDocument/2006/relationships/ctrlProp" Target="../ctrlProps/ctrlProp387.xml"/><Relationship Id="rId61" Type="http://schemas.openxmlformats.org/officeDocument/2006/relationships/ctrlProp" Target="../ctrlProps/ctrlProp333.xml"/><Relationship Id="rId82" Type="http://schemas.openxmlformats.org/officeDocument/2006/relationships/ctrlProp" Target="../ctrlProps/ctrlProp354.xml"/><Relationship Id="rId19" Type="http://schemas.openxmlformats.org/officeDocument/2006/relationships/hyperlink" Target="https://sws.nrel.gov/spec/50108" TargetMode="External"/><Relationship Id="rId14" Type="http://schemas.openxmlformats.org/officeDocument/2006/relationships/hyperlink" Target="https://sws.nrel.gov/spec/501071" TargetMode="External"/><Relationship Id="rId30" Type="http://schemas.openxmlformats.org/officeDocument/2006/relationships/ctrlProp" Target="../ctrlProps/ctrlProp302.xml"/><Relationship Id="rId35" Type="http://schemas.openxmlformats.org/officeDocument/2006/relationships/ctrlProp" Target="../ctrlProps/ctrlProp307.xml"/><Relationship Id="rId56" Type="http://schemas.openxmlformats.org/officeDocument/2006/relationships/ctrlProp" Target="../ctrlProps/ctrlProp328.xml"/><Relationship Id="rId77" Type="http://schemas.openxmlformats.org/officeDocument/2006/relationships/ctrlProp" Target="../ctrlProps/ctrlProp349.xml"/><Relationship Id="rId100" Type="http://schemas.openxmlformats.org/officeDocument/2006/relationships/ctrlProp" Target="../ctrlProps/ctrlProp372.xml"/><Relationship Id="rId105" Type="http://schemas.openxmlformats.org/officeDocument/2006/relationships/ctrlProp" Target="../ctrlProps/ctrlProp377.xml"/><Relationship Id="rId8" Type="http://schemas.openxmlformats.org/officeDocument/2006/relationships/hyperlink" Target="https://sws.nrel.gov/spec/40103" TargetMode="External"/><Relationship Id="rId51" Type="http://schemas.openxmlformats.org/officeDocument/2006/relationships/ctrlProp" Target="../ctrlProps/ctrlProp323.xml"/><Relationship Id="rId72" Type="http://schemas.openxmlformats.org/officeDocument/2006/relationships/ctrlProp" Target="../ctrlProps/ctrlProp344.xml"/><Relationship Id="rId93" Type="http://schemas.openxmlformats.org/officeDocument/2006/relationships/ctrlProp" Target="../ctrlProps/ctrlProp365.xml"/><Relationship Id="rId98" Type="http://schemas.openxmlformats.org/officeDocument/2006/relationships/ctrlProp" Target="../ctrlProps/ctrlProp370.xml"/><Relationship Id="rId3" Type="http://schemas.openxmlformats.org/officeDocument/2006/relationships/hyperlink" Target="https://sws.nrel.gov/spec/40103" TargetMode="External"/><Relationship Id="rId25" Type="http://schemas.openxmlformats.org/officeDocument/2006/relationships/ctrlProp" Target="../ctrlProps/ctrlProp297.xml"/><Relationship Id="rId46" Type="http://schemas.openxmlformats.org/officeDocument/2006/relationships/ctrlProp" Target="../ctrlProps/ctrlProp318.xml"/><Relationship Id="rId67" Type="http://schemas.openxmlformats.org/officeDocument/2006/relationships/ctrlProp" Target="../ctrlProps/ctrlProp339.xml"/><Relationship Id="rId116" Type="http://schemas.openxmlformats.org/officeDocument/2006/relationships/ctrlProp" Target="../ctrlProps/ctrlProp388.xml"/><Relationship Id="rId20" Type="http://schemas.openxmlformats.org/officeDocument/2006/relationships/hyperlink" Target="https://sws.nrel.gov/spec/703012" TargetMode="External"/><Relationship Id="rId41" Type="http://schemas.openxmlformats.org/officeDocument/2006/relationships/ctrlProp" Target="../ctrlProps/ctrlProp313.xml"/><Relationship Id="rId62" Type="http://schemas.openxmlformats.org/officeDocument/2006/relationships/ctrlProp" Target="../ctrlProps/ctrlProp334.xml"/><Relationship Id="rId83" Type="http://schemas.openxmlformats.org/officeDocument/2006/relationships/ctrlProp" Target="../ctrlProps/ctrlProp355.xml"/><Relationship Id="rId88" Type="http://schemas.openxmlformats.org/officeDocument/2006/relationships/ctrlProp" Target="../ctrlProps/ctrlProp360.xml"/><Relationship Id="rId111" Type="http://schemas.openxmlformats.org/officeDocument/2006/relationships/ctrlProp" Target="../ctrlProps/ctrlProp383.xml"/><Relationship Id="rId15" Type="http://schemas.openxmlformats.org/officeDocument/2006/relationships/hyperlink" Target="https://sws.nrel.gov/spec/402021" TargetMode="External"/><Relationship Id="rId36" Type="http://schemas.openxmlformats.org/officeDocument/2006/relationships/ctrlProp" Target="../ctrlProps/ctrlProp308.xml"/><Relationship Id="rId57" Type="http://schemas.openxmlformats.org/officeDocument/2006/relationships/ctrlProp" Target="../ctrlProps/ctrlProp329.xml"/><Relationship Id="rId106" Type="http://schemas.openxmlformats.org/officeDocument/2006/relationships/ctrlProp" Target="../ctrlProps/ctrlProp378.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401.xml"/><Relationship Id="rId21" Type="http://schemas.openxmlformats.org/officeDocument/2006/relationships/ctrlProp" Target="../ctrlProps/ctrlProp396.xml"/><Relationship Id="rId42" Type="http://schemas.openxmlformats.org/officeDocument/2006/relationships/ctrlProp" Target="../ctrlProps/ctrlProp417.xml"/><Relationship Id="rId47" Type="http://schemas.openxmlformats.org/officeDocument/2006/relationships/ctrlProp" Target="../ctrlProps/ctrlProp422.xml"/><Relationship Id="rId63" Type="http://schemas.openxmlformats.org/officeDocument/2006/relationships/ctrlProp" Target="../ctrlProps/ctrlProp438.xml"/><Relationship Id="rId68" Type="http://schemas.openxmlformats.org/officeDocument/2006/relationships/ctrlProp" Target="../ctrlProps/ctrlProp443.xml"/><Relationship Id="rId16" Type="http://schemas.openxmlformats.org/officeDocument/2006/relationships/vmlDrawing" Target="../drawings/vmlDrawing6.vml"/><Relationship Id="rId11" Type="http://schemas.openxmlformats.org/officeDocument/2006/relationships/hyperlink" Target="https://sws.nrel.gov/spec/50108" TargetMode="External"/><Relationship Id="rId24" Type="http://schemas.openxmlformats.org/officeDocument/2006/relationships/ctrlProp" Target="../ctrlProps/ctrlProp399.xml"/><Relationship Id="rId32" Type="http://schemas.openxmlformats.org/officeDocument/2006/relationships/ctrlProp" Target="../ctrlProps/ctrlProp407.xml"/><Relationship Id="rId37" Type="http://schemas.openxmlformats.org/officeDocument/2006/relationships/ctrlProp" Target="../ctrlProps/ctrlProp412.xml"/><Relationship Id="rId40" Type="http://schemas.openxmlformats.org/officeDocument/2006/relationships/ctrlProp" Target="../ctrlProps/ctrlProp415.xml"/><Relationship Id="rId45" Type="http://schemas.openxmlformats.org/officeDocument/2006/relationships/ctrlProp" Target="../ctrlProps/ctrlProp420.xml"/><Relationship Id="rId53" Type="http://schemas.openxmlformats.org/officeDocument/2006/relationships/ctrlProp" Target="../ctrlProps/ctrlProp428.xml"/><Relationship Id="rId58" Type="http://schemas.openxmlformats.org/officeDocument/2006/relationships/ctrlProp" Target="../ctrlProps/ctrlProp433.xml"/><Relationship Id="rId66" Type="http://schemas.openxmlformats.org/officeDocument/2006/relationships/ctrlProp" Target="../ctrlProps/ctrlProp441.xml"/><Relationship Id="rId74" Type="http://schemas.openxmlformats.org/officeDocument/2006/relationships/ctrlProp" Target="../ctrlProps/ctrlProp449.xml"/><Relationship Id="rId79" Type="http://schemas.openxmlformats.org/officeDocument/2006/relationships/ctrlProp" Target="../ctrlProps/ctrlProp454.xml"/><Relationship Id="rId5" Type="http://schemas.openxmlformats.org/officeDocument/2006/relationships/hyperlink" Target="https://sws.nrel.gov/spec/703011" TargetMode="External"/><Relationship Id="rId61" Type="http://schemas.openxmlformats.org/officeDocument/2006/relationships/ctrlProp" Target="../ctrlProps/ctrlProp436.xml"/><Relationship Id="rId19" Type="http://schemas.openxmlformats.org/officeDocument/2006/relationships/ctrlProp" Target="../ctrlProps/ctrlProp394.xml"/><Relationship Id="rId14" Type="http://schemas.openxmlformats.org/officeDocument/2006/relationships/printerSettings" Target="../printerSettings/printerSettings18.bin"/><Relationship Id="rId22" Type="http://schemas.openxmlformats.org/officeDocument/2006/relationships/ctrlProp" Target="../ctrlProps/ctrlProp397.xml"/><Relationship Id="rId27" Type="http://schemas.openxmlformats.org/officeDocument/2006/relationships/ctrlProp" Target="../ctrlProps/ctrlProp402.xml"/><Relationship Id="rId30" Type="http://schemas.openxmlformats.org/officeDocument/2006/relationships/ctrlProp" Target="../ctrlProps/ctrlProp405.xml"/><Relationship Id="rId35" Type="http://schemas.openxmlformats.org/officeDocument/2006/relationships/ctrlProp" Target="../ctrlProps/ctrlProp410.xml"/><Relationship Id="rId43" Type="http://schemas.openxmlformats.org/officeDocument/2006/relationships/ctrlProp" Target="../ctrlProps/ctrlProp418.xml"/><Relationship Id="rId48" Type="http://schemas.openxmlformats.org/officeDocument/2006/relationships/ctrlProp" Target="../ctrlProps/ctrlProp423.xml"/><Relationship Id="rId56" Type="http://schemas.openxmlformats.org/officeDocument/2006/relationships/ctrlProp" Target="../ctrlProps/ctrlProp431.xml"/><Relationship Id="rId64" Type="http://schemas.openxmlformats.org/officeDocument/2006/relationships/ctrlProp" Target="../ctrlProps/ctrlProp439.xml"/><Relationship Id="rId69" Type="http://schemas.openxmlformats.org/officeDocument/2006/relationships/ctrlProp" Target="../ctrlProps/ctrlProp444.xml"/><Relationship Id="rId77" Type="http://schemas.openxmlformats.org/officeDocument/2006/relationships/ctrlProp" Target="../ctrlProps/ctrlProp452.xml"/><Relationship Id="rId8" Type="http://schemas.openxmlformats.org/officeDocument/2006/relationships/hyperlink" Target="https://sws.nrel.gov/spec/3" TargetMode="External"/><Relationship Id="rId51" Type="http://schemas.openxmlformats.org/officeDocument/2006/relationships/ctrlProp" Target="../ctrlProps/ctrlProp426.xml"/><Relationship Id="rId72" Type="http://schemas.openxmlformats.org/officeDocument/2006/relationships/ctrlProp" Target="../ctrlProps/ctrlProp447.xml"/><Relationship Id="rId3" Type="http://schemas.openxmlformats.org/officeDocument/2006/relationships/hyperlink" Target="https://sws.nrel.gov/spec/702011" TargetMode="External"/><Relationship Id="rId12" Type="http://schemas.openxmlformats.org/officeDocument/2006/relationships/hyperlink" Target="https://sws.nrel.gov/spec/40103" TargetMode="External"/><Relationship Id="rId17" Type="http://schemas.openxmlformats.org/officeDocument/2006/relationships/ctrlProp" Target="../ctrlProps/ctrlProp392.xml"/><Relationship Id="rId25" Type="http://schemas.openxmlformats.org/officeDocument/2006/relationships/ctrlProp" Target="../ctrlProps/ctrlProp400.xml"/><Relationship Id="rId33" Type="http://schemas.openxmlformats.org/officeDocument/2006/relationships/ctrlProp" Target="../ctrlProps/ctrlProp408.xml"/><Relationship Id="rId38" Type="http://schemas.openxmlformats.org/officeDocument/2006/relationships/ctrlProp" Target="../ctrlProps/ctrlProp413.xml"/><Relationship Id="rId46" Type="http://schemas.openxmlformats.org/officeDocument/2006/relationships/ctrlProp" Target="../ctrlProps/ctrlProp421.xml"/><Relationship Id="rId59" Type="http://schemas.openxmlformats.org/officeDocument/2006/relationships/ctrlProp" Target="../ctrlProps/ctrlProp434.xml"/><Relationship Id="rId67" Type="http://schemas.openxmlformats.org/officeDocument/2006/relationships/ctrlProp" Target="../ctrlProps/ctrlProp442.xml"/><Relationship Id="rId20" Type="http://schemas.openxmlformats.org/officeDocument/2006/relationships/ctrlProp" Target="../ctrlProps/ctrlProp395.xml"/><Relationship Id="rId41" Type="http://schemas.openxmlformats.org/officeDocument/2006/relationships/ctrlProp" Target="../ctrlProps/ctrlProp416.xml"/><Relationship Id="rId54" Type="http://schemas.openxmlformats.org/officeDocument/2006/relationships/ctrlProp" Target="../ctrlProps/ctrlProp429.xml"/><Relationship Id="rId62" Type="http://schemas.openxmlformats.org/officeDocument/2006/relationships/ctrlProp" Target="../ctrlProps/ctrlProp437.xml"/><Relationship Id="rId70" Type="http://schemas.openxmlformats.org/officeDocument/2006/relationships/ctrlProp" Target="../ctrlProps/ctrlProp445.xml"/><Relationship Id="rId75" Type="http://schemas.openxmlformats.org/officeDocument/2006/relationships/ctrlProp" Target="../ctrlProps/ctrlProp450.xml"/><Relationship Id="rId1" Type="http://schemas.openxmlformats.org/officeDocument/2006/relationships/hyperlink" Target="Attic%20Floors-%20Unconditoned%20Attic%20SWS" TargetMode="External"/><Relationship Id="rId6" Type="http://schemas.openxmlformats.org/officeDocument/2006/relationships/hyperlink" Target="https://www.energy.gov/scep/wap/articles/weatherization-program-notice-22-7-weatherization-health-and-safety" TargetMode="External"/><Relationship Id="rId15" Type="http://schemas.openxmlformats.org/officeDocument/2006/relationships/drawing" Target="../drawings/drawing9.xml"/><Relationship Id="rId23" Type="http://schemas.openxmlformats.org/officeDocument/2006/relationships/ctrlProp" Target="../ctrlProps/ctrlProp398.xml"/><Relationship Id="rId28" Type="http://schemas.openxmlformats.org/officeDocument/2006/relationships/ctrlProp" Target="../ctrlProps/ctrlProp403.xml"/><Relationship Id="rId36" Type="http://schemas.openxmlformats.org/officeDocument/2006/relationships/ctrlProp" Target="../ctrlProps/ctrlProp411.xml"/><Relationship Id="rId49" Type="http://schemas.openxmlformats.org/officeDocument/2006/relationships/ctrlProp" Target="../ctrlProps/ctrlProp424.xml"/><Relationship Id="rId57" Type="http://schemas.openxmlformats.org/officeDocument/2006/relationships/ctrlProp" Target="../ctrlProps/ctrlProp432.xml"/><Relationship Id="rId10" Type="http://schemas.openxmlformats.org/officeDocument/2006/relationships/hyperlink" Target="https://sws.nrel.gov/spec/703012" TargetMode="External"/><Relationship Id="rId31" Type="http://schemas.openxmlformats.org/officeDocument/2006/relationships/ctrlProp" Target="../ctrlProps/ctrlProp406.xml"/><Relationship Id="rId44" Type="http://schemas.openxmlformats.org/officeDocument/2006/relationships/ctrlProp" Target="../ctrlProps/ctrlProp419.xml"/><Relationship Id="rId52" Type="http://schemas.openxmlformats.org/officeDocument/2006/relationships/ctrlProp" Target="../ctrlProps/ctrlProp427.xml"/><Relationship Id="rId60" Type="http://schemas.openxmlformats.org/officeDocument/2006/relationships/ctrlProp" Target="../ctrlProps/ctrlProp435.xml"/><Relationship Id="rId65" Type="http://schemas.openxmlformats.org/officeDocument/2006/relationships/ctrlProp" Target="../ctrlProps/ctrlProp440.xml"/><Relationship Id="rId73" Type="http://schemas.openxmlformats.org/officeDocument/2006/relationships/ctrlProp" Target="../ctrlProps/ctrlProp448.xml"/><Relationship Id="rId78" Type="http://schemas.openxmlformats.org/officeDocument/2006/relationships/ctrlProp" Target="../ctrlProps/ctrlProp453.xml"/><Relationship Id="rId4" Type="http://schemas.openxmlformats.org/officeDocument/2006/relationships/hyperlink" Target="https://sws.nrel.gov/spec/302019" TargetMode="External"/><Relationship Id="rId9" Type="http://schemas.openxmlformats.org/officeDocument/2006/relationships/hyperlink" Target="https://sws.nrel.gov/spec/50106" TargetMode="External"/><Relationship Id="rId13" Type="http://schemas.openxmlformats.org/officeDocument/2006/relationships/hyperlink" Target="https://sws.nrel.gov/spec/701011" TargetMode="External"/><Relationship Id="rId18" Type="http://schemas.openxmlformats.org/officeDocument/2006/relationships/ctrlProp" Target="../ctrlProps/ctrlProp393.xml"/><Relationship Id="rId39" Type="http://schemas.openxmlformats.org/officeDocument/2006/relationships/ctrlProp" Target="../ctrlProps/ctrlProp414.xml"/><Relationship Id="rId34" Type="http://schemas.openxmlformats.org/officeDocument/2006/relationships/ctrlProp" Target="../ctrlProps/ctrlProp409.xml"/><Relationship Id="rId50" Type="http://schemas.openxmlformats.org/officeDocument/2006/relationships/ctrlProp" Target="../ctrlProps/ctrlProp425.xml"/><Relationship Id="rId55" Type="http://schemas.openxmlformats.org/officeDocument/2006/relationships/ctrlProp" Target="../ctrlProps/ctrlProp430.xml"/><Relationship Id="rId76" Type="http://schemas.openxmlformats.org/officeDocument/2006/relationships/ctrlProp" Target="../ctrlProps/ctrlProp451.xml"/><Relationship Id="rId7" Type="http://schemas.openxmlformats.org/officeDocument/2006/relationships/hyperlink" Target="https://sws.nrel.gov/spec/701031" TargetMode="External"/><Relationship Id="rId71" Type="http://schemas.openxmlformats.org/officeDocument/2006/relationships/ctrlProp" Target="../ctrlProps/ctrlProp446.xml"/><Relationship Id="rId2" Type="http://schemas.openxmlformats.org/officeDocument/2006/relationships/hyperlink" Target="https://sws.nrel.gov/spec/702011" TargetMode="External"/><Relationship Id="rId29" Type="http://schemas.openxmlformats.org/officeDocument/2006/relationships/ctrlProp" Target="../ctrlProps/ctrlProp404.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462.xml"/><Relationship Id="rId21" Type="http://schemas.openxmlformats.org/officeDocument/2006/relationships/ctrlProp" Target="../ctrlProps/ctrlProp457.xml"/><Relationship Id="rId42" Type="http://schemas.openxmlformats.org/officeDocument/2006/relationships/ctrlProp" Target="../ctrlProps/ctrlProp478.xml"/><Relationship Id="rId47" Type="http://schemas.openxmlformats.org/officeDocument/2006/relationships/ctrlProp" Target="../ctrlProps/ctrlProp483.xml"/><Relationship Id="rId63" Type="http://schemas.openxmlformats.org/officeDocument/2006/relationships/ctrlProp" Target="../ctrlProps/ctrlProp499.xml"/><Relationship Id="rId68" Type="http://schemas.openxmlformats.org/officeDocument/2006/relationships/ctrlProp" Target="../ctrlProps/ctrlProp504.xml"/><Relationship Id="rId84" Type="http://schemas.openxmlformats.org/officeDocument/2006/relationships/ctrlProp" Target="../ctrlProps/ctrlProp520.xml"/><Relationship Id="rId89" Type="http://schemas.openxmlformats.org/officeDocument/2006/relationships/ctrlProp" Target="../ctrlProps/ctrlProp525.xml"/><Relationship Id="rId16" Type="http://schemas.openxmlformats.org/officeDocument/2006/relationships/printerSettings" Target="../printerSettings/printerSettings19.bin"/><Relationship Id="rId11" Type="http://schemas.openxmlformats.org/officeDocument/2006/relationships/hyperlink" Target="https://sws.nrel.gov/spec/703012" TargetMode="External"/><Relationship Id="rId32" Type="http://schemas.openxmlformats.org/officeDocument/2006/relationships/ctrlProp" Target="../ctrlProps/ctrlProp468.xml"/><Relationship Id="rId37" Type="http://schemas.openxmlformats.org/officeDocument/2006/relationships/ctrlProp" Target="../ctrlProps/ctrlProp473.xml"/><Relationship Id="rId53" Type="http://schemas.openxmlformats.org/officeDocument/2006/relationships/ctrlProp" Target="../ctrlProps/ctrlProp489.xml"/><Relationship Id="rId58" Type="http://schemas.openxmlformats.org/officeDocument/2006/relationships/ctrlProp" Target="../ctrlProps/ctrlProp494.xml"/><Relationship Id="rId74" Type="http://schemas.openxmlformats.org/officeDocument/2006/relationships/ctrlProp" Target="../ctrlProps/ctrlProp510.xml"/><Relationship Id="rId79" Type="http://schemas.openxmlformats.org/officeDocument/2006/relationships/ctrlProp" Target="../ctrlProps/ctrlProp515.xml"/><Relationship Id="rId5" Type="http://schemas.openxmlformats.org/officeDocument/2006/relationships/hyperlink" Target="https://sws.nrel.gov/spec/701031" TargetMode="External"/><Relationship Id="rId90" Type="http://schemas.openxmlformats.org/officeDocument/2006/relationships/ctrlProp" Target="../ctrlProps/ctrlProp526.xml"/><Relationship Id="rId95" Type="http://schemas.openxmlformats.org/officeDocument/2006/relationships/ctrlProp" Target="../ctrlProps/ctrlProp531.xml"/><Relationship Id="rId22" Type="http://schemas.openxmlformats.org/officeDocument/2006/relationships/ctrlProp" Target="../ctrlProps/ctrlProp458.xml"/><Relationship Id="rId27" Type="http://schemas.openxmlformats.org/officeDocument/2006/relationships/ctrlProp" Target="../ctrlProps/ctrlProp463.xml"/><Relationship Id="rId43" Type="http://schemas.openxmlformats.org/officeDocument/2006/relationships/ctrlProp" Target="../ctrlProps/ctrlProp479.xml"/><Relationship Id="rId48" Type="http://schemas.openxmlformats.org/officeDocument/2006/relationships/ctrlProp" Target="../ctrlProps/ctrlProp484.xml"/><Relationship Id="rId64" Type="http://schemas.openxmlformats.org/officeDocument/2006/relationships/ctrlProp" Target="../ctrlProps/ctrlProp500.xml"/><Relationship Id="rId69" Type="http://schemas.openxmlformats.org/officeDocument/2006/relationships/ctrlProp" Target="../ctrlProps/ctrlProp505.xml"/><Relationship Id="rId8" Type="http://schemas.openxmlformats.org/officeDocument/2006/relationships/hyperlink" Target="https://sws.nrel.gov/spec/501071" TargetMode="External"/><Relationship Id="rId51" Type="http://schemas.openxmlformats.org/officeDocument/2006/relationships/ctrlProp" Target="../ctrlProps/ctrlProp487.xml"/><Relationship Id="rId72" Type="http://schemas.openxmlformats.org/officeDocument/2006/relationships/ctrlProp" Target="../ctrlProps/ctrlProp508.xml"/><Relationship Id="rId80" Type="http://schemas.openxmlformats.org/officeDocument/2006/relationships/ctrlProp" Target="../ctrlProps/ctrlProp516.xml"/><Relationship Id="rId85" Type="http://schemas.openxmlformats.org/officeDocument/2006/relationships/ctrlProp" Target="../ctrlProps/ctrlProp521.xml"/><Relationship Id="rId93" Type="http://schemas.openxmlformats.org/officeDocument/2006/relationships/ctrlProp" Target="../ctrlProps/ctrlProp529.xml"/><Relationship Id="rId3" Type="http://schemas.openxmlformats.org/officeDocument/2006/relationships/hyperlink" Target="https://sws.nrel.gov/spec/702011" TargetMode="External"/><Relationship Id="rId12" Type="http://schemas.openxmlformats.org/officeDocument/2006/relationships/hyperlink" Target="https://sws.nrel.gov/spec/703011" TargetMode="External"/><Relationship Id="rId17" Type="http://schemas.openxmlformats.org/officeDocument/2006/relationships/drawing" Target="../drawings/drawing10.xml"/><Relationship Id="rId25" Type="http://schemas.openxmlformats.org/officeDocument/2006/relationships/ctrlProp" Target="../ctrlProps/ctrlProp461.xml"/><Relationship Id="rId33" Type="http://schemas.openxmlformats.org/officeDocument/2006/relationships/ctrlProp" Target="../ctrlProps/ctrlProp469.xml"/><Relationship Id="rId38" Type="http://schemas.openxmlformats.org/officeDocument/2006/relationships/ctrlProp" Target="../ctrlProps/ctrlProp474.xml"/><Relationship Id="rId46" Type="http://schemas.openxmlformats.org/officeDocument/2006/relationships/ctrlProp" Target="../ctrlProps/ctrlProp482.xml"/><Relationship Id="rId59" Type="http://schemas.openxmlformats.org/officeDocument/2006/relationships/ctrlProp" Target="../ctrlProps/ctrlProp495.xml"/><Relationship Id="rId67" Type="http://schemas.openxmlformats.org/officeDocument/2006/relationships/ctrlProp" Target="../ctrlProps/ctrlProp503.xml"/><Relationship Id="rId20" Type="http://schemas.openxmlformats.org/officeDocument/2006/relationships/ctrlProp" Target="../ctrlProps/ctrlProp456.xml"/><Relationship Id="rId41" Type="http://schemas.openxmlformats.org/officeDocument/2006/relationships/ctrlProp" Target="../ctrlProps/ctrlProp477.xml"/><Relationship Id="rId54" Type="http://schemas.openxmlformats.org/officeDocument/2006/relationships/ctrlProp" Target="../ctrlProps/ctrlProp490.xml"/><Relationship Id="rId62" Type="http://schemas.openxmlformats.org/officeDocument/2006/relationships/ctrlProp" Target="../ctrlProps/ctrlProp498.xml"/><Relationship Id="rId70" Type="http://schemas.openxmlformats.org/officeDocument/2006/relationships/ctrlProp" Target="../ctrlProps/ctrlProp506.xml"/><Relationship Id="rId75" Type="http://schemas.openxmlformats.org/officeDocument/2006/relationships/ctrlProp" Target="../ctrlProps/ctrlProp511.xml"/><Relationship Id="rId83" Type="http://schemas.openxmlformats.org/officeDocument/2006/relationships/ctrlProp" Target="../ctrlProps/ctrlProp519.xml"/><Relationship Id="rId88" Type="http://schemas.openxmlformats.org/officeDocument/2006/relationships/ctrlProp" Target="../ctrlProps/ctrlProp524.xml"/><Relationship Id="rId91" Type="http://schemas.openxmlformats.org/officeDocument/2006/relationships/ctrlProp" Target="../ctrlProps/ctrlProp527.xml"/><Relationship Id="rId96" Type="http://schemas.openxmlformats.org/officeDocument/2006/relationships/ctrlProp" Target="../ctrlProps/ctrlProp532.xml"/><Relationship Id="rId1" Type="http://schemas.openxmlformats.org/officeDocument/2006/relationships/hyperlink" Target="Attic%20Floors-%20Unconditoned%20Attic%20SWS" TargetMode="External"/><Relationship Id="rId6" Type="http://schemas.openxmlformats.org/officeDocument/2006/relationships/hyperlink" Target="https://sws.nrel.gov/spec/3" TargetMode="External"/><Relationship Id="rId15" Type="http://schemas.openxmlformats.org/officeDocument/2006/relationships/hyperlink" Target="https://sws.nrel.gov/spec/50108" TargetMode="External"/><Relationship Id="rId23" Type="http://schemas.openxmlformats.org/officeDocument/2006/relationships/ctrlProp" Target="../ctrlProps/ctrlProp459.xml"/><Relationship Id="rId28" Type="http://schemas.openxmlformats.org/officeDocument/2006/relationships/ctrlProp" Target="../ctrlProps/ctrlProp464.xml"/><Relationship Id="rId36" Type="http://schemas.openxmlformats.org/officeDocument/2006/relationships/ctrlProp" Target="../ctrlProps/ctrlProp472.xml"/><Relationship Id="rId49" Type="http://schemas.openxmlformats.org/officeDocument/2006/relationships/ctrlProp" Target="../ctrlProps/ctrlProp485.xml"/><Relationship Id="rId57" Type="http://schemas.openxmlformats.org/officeDocument/2006/relationships/ctrlProp" Target="../ctrlProps/ctrlProp493.xml"/><Relationship Id="rId10" Type="http://schemas.openxmlformats.org/officeDocument/2006/relationships/hyperlink" Target="https://sws.nrel.gov/spec/402021" TargetMode="External"/><Relationship Id="rId31" Type="http://schemas.openxmlformats.org/officeDocument/2006/relationships/ctrlProp" Target="../ctrlProps/ctrlProp467.xml"/><Relationship Id="rId44" Type="http://schemas.openxmlformats.org/officeDocument/2006/relationships/ctrlProp" Target="../ctrlProps/ctrlProp480.xml"/><Relationship Id="rId52" Type="http://schemas.openxmlformats.org/officeDocument/2006/relationships/ctrlProp" Target="../ctrlProps/ctrlProp488.xml"/><Relationship Id="rId60" Type="http://schemas.openxmlformats.org/officeDocument/2006/relationships/ctrlProp" Target="../ctrlProps/ctrlProp496.xml"/><Relationship Id="rId65" Type="http://schemas.openxmlformats.org/officeDocument/2006/relationships/ctrlProp" Target="../ctrlProps/ctrlProp501.xml"/><Relationship Id="rId73" Type="http://schemas.openxmlformats.org/officeDocument/2006/relationships/ctrlProp" Target="../ctrlProps/ctrlProp509.xml"/><Relationship Id="rId78" Type="http://schemas.openxmlformats.org/officeDocument/2006/relationships/ctrlProp" Target="../ctrlProps/ctrlProp514.xml"/><Relationship Id="rId81" Type="http://schemas.openxmlformats.org/officeDocument/2006/relationships/ctrlProp" Target="../ctrlProps/ctrlProp517.xml"/><Relationship Id="rId86" Type="http://schemas.openxmlformats.org/officeDocument/2006/relationships/ctrlProp" Target="../ctrlProps/ctrlProp522.xml"/><Relationship Id="rId94" Type="http://schemas.openxmlformats.org/officeDocument/2006/relationships/ctrlProp" Target="../ctrlProps/ctrlProp530.xml"/><Relationship Id="rId4" Type="http://schemas.openxmlformats.org/officeDocument/2006/relationships/hyperlink" Target="https://www.energy.gov/scep/wap/articles/weatherization-program-notice-22-7-weatherization-health-and-safety" TargetMode="External"/><Relationship Id="rId9" Type="http://schemas.openxmlformats.org/officeDocument/2006/relationships/hyperlink" Target="https://sws.nrel.gov/spec/40103" TargetMode="External"/><Relationship Id="rId13" Type="http://schemas.openxmlformats.org/officeDocument/2006/relationships/hyperlink" Target="https://sws.nrel.gov/spec/701011" TargetMode="External"/><Relationship Id="rId18" Type="http://schemas.openxmlformats.org/officeDocument/2006/relationships/vmlDrawing" Target="../drawings/vmlDrawing7.vml"/><Relationship Id="rId39" Type="http://schemas.openxmlformats.org/officeDocument/2006/relationships/ctrlProp" Target="../ctrlProps/ctrlProp475.xml"/><Relationship Id="rId34" Type="http://schemas.openxmlformats.org/officeDocument/2006/relationships/ctrlProp" Target="../ctrlProps/ctrlProp470.xml"/><Relationship Id="rId50" Type="http://schemas.openxmlformats.org/officeDocument/2006/relationships/ctrlProp" Target="../ctrlProps/ctrlProp486.xml"/><Relationship Id="rId55" Type="http://schemas.openxmlformats.org/officeDocument/2006/relationships/ctrlProp" Target="../ctrlProps/ctrlProp491.xml"/><Relationship Id="rId76" Type="http://schemas.openxmlformats.org/officeDocument/2006/relationships/ctrlProp" Target="../ctrlProps/ctrlProp512.xml"/><Relationship Id="rId7" Type="http://schemas.openxmlformats.org/officeDocument/2006/relationships/hyperlink" Target="https://sws.nrel.gov/spec/50106" TargetMode="External"/><Relationship Id="rId71" Type="http://schemas.openxmlformats.org/officeDocument/2006/relationships/ctrlProp" Target="../ctrlProps/ctrlProp507.xml"/><Relationship Id="rId92" Type="http://schemas.openxmlformats.org/officeDocument/2006/relationships/ctrlProp" Target="../ctrlProps/ctrlProp528.xml"/><Relationship Id="rId2" Type="http://schemas.openxmlformats.org/officeDocument/2006/relationships/hyperlink" Target="https://sws.nrel.gov/spec/702011" TargetMode="External"/><Relationship Id="rId29" Type="http://schemas.openxmlformats.org/officeDocument/2006/relationships/ctrlProp" Target="../ctrlProps/ctrlProp465.xml"/><Relationship Id="rId24" Type="http://schemas.openxmlformats.org/officeDocument/2006/relationships/ctrlProp" Target="../ctrlProps/ctrlProp460.xml"/><Relationship Id="rId40" Type="http://schemas.openxmlformats.org/officeDocument/2006/relationships/ctrlProp" Target="../ctrlProps/ctrlProp476.xml"/><Relationship Id="rId45" Type="http://schemas.openxmlformats.org/officeDocument/2006/relationships/ctrlProp" Target="../ctrlProps/ctrlProp481.xml"/><Relationship Id="rId66" Type="http://schemas.openxmlformats.org/officeDocument/2006/relationships/ctrlProp" Target="../ctrlProps/ctrlProp502.xml"/><Relationship Id="rId87" Type="http://schemas.openxmlformats.org/officeDocument/2006/relationships/ctrlProp" Target="../ctrlProps/ctrlProp523.xml"/><Relationship Id="rId61" Type="http://schemas.openxmlformats.org/officeDocument/2006/relationships/ctrlProp" Target="../ctrlProps/ctrlProp497.xml"/><Relationship Id="rId82" Type="http://schemas.openxmlformats.org/officeDocument/2006/relationships/ctrlProp" Target="../ctrlProps/ctrlProp518.xml"/><Relationship Id="rId19" Type="http://schemas.openxmlformats.org/officeDocument/2006/relationships/ctrlProp" Target="../ctrlProps/ctrlProp455.xml"/><Relationship Id="rId14" Type="http://schemas.openxmlformats.org/officeDocument/2006/relationships/hyperlink" Target="https://sws.nrel.gov/spec/701031" TargetMode="External"/><Relationship Id="rId30" Type="http://schemas.openxmlformats.org/officeDocument/2006/relationships/ctrlProp" Target="../ctrlProps/ctrlProp466.xml"/><Relationship Id="rId35" Type="http://schemas.openxmlformats.org/officeDocument/2006/relationships/ctrlProp" Target="../ctrlProps/ctrlProp471.xml"/><Relationship Id="rId56" Type="http://schemas.openxmlformats.org/officeDocument/2006/relationships/ctrlProp" Target="../ctrlProps/ctrlProp492.xml"/><Relationship Id="rId77" Type="http://schemas.openxmlformats.org/officeDocument/2006/relationships/ctrlProp" Target="../ctrlProps/ctrlProp5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building-center.org/" TargetMode="External"/><Relationship Id="rId2" Type="http://schemas.openxmlformats.org/officeDocument/2006/relationships/hyperlink" Target="http://www.nrel.gov/docs/fy06osti/38238.pdf" TargetMode="External"/><Relationship Id="rId1" Type="http://schemas.openxmlformats.org/officeDocument/2006/relationships/hyperlink" Target="http://www.nrel.gov/docs/fy06osti/38238.pdf"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0"/>
  <sheetViews>
    <sheetView showGridLines="0" tabSelected="1" workbookViewId="0">
      <selection activeCell="E24" sqref="E24"/>
    </sheetView>
  </sheetViews>
  <sheetFormatPr defaultColWidth="9.109375" defaultRowHeight="13.8" x14ac:dyDescent="0.3"/>
  <cols>
    <col min="1" max="1" width="11.109375" style="1" bestFit="1" customWidth="1"/>
    <col min="2" max="2" width="17.33203125" style="1" customWidth="1"/>
    <col min="3" max="3" width="16.6640625" style="1" bestFit="1" customWidth="1"/>
    <col min="4" max="16384" width="9.109375" style="1"/>
  </cols>
  <sheetData>
    <row r="1" spans="1:10" s="149" customFormat="1" ht="27.6" x14ac:dyDescent="0.3">
      <c r="A1" s="646" t="s">
        <v>215</v>
      </c>
      <c r="B1" s="698"/>
      <c r="C1" s="698"/>
      <c r="D1" s="698"/>
      <c r="E1" s="698"/>
      <c r="F1" s="698"/>
      <c r="G1" s="698"/>
      <c r="H1" s="698"/>
      <c r="I1" s="698"/>
      <c r="J1" s="148"/>
    </row>
    <row r="2" spans="1:10" s="149" customFormat="1" ht="34.950000000000003" customHeight="1" x14ac:dyDescent="0.3">
      <c r="A2" s="699" t="s">
        <v>216</v>
      </c>
      <c r="B2" s="699"/>
      <c r="C2" s="699"/>
      <c r="D2" s="699"/>
      <c r="E2" s="699"/>
      <c r="F2" s="699"/>
      <c r="G2" s="699"/>
      <c r="H2" s="699"/>
      <c r="I2" s="699"/>
    </row>
    <row r="3" spans="1:10" s="149" customFormat="1" ht="34.950000000000003" customHeight="1" x14ac:dyDescent="0.3">
      <c r="A3" s="647" t="s">
        <v>217</v>
      </c>
      <c r="B3" s="648"/>
      <c r="C3" s="647" t="s">
        <v>296</v>
      </c>
      <c r="D3" s="701"/>
      <c r="E3" s="701"/>
      <c r="F3" s="701"/>
      <c r="G3" s="701"/>
      <c r="H3" s="701"/>
      <c r="I3" s="701"/>
    </row>
    <row r="4" spans="1:10" s="149" customFormat="1" ht="34.950000000000003" customHeight="1" x14ac:dyDescent="0.3">
      <c r="A4" s="647" t="s">
        <v>314</v>
      </c>
      <c r="B4" s="649"/>
      <c r="C4" s="647" t="s">
        <v>410</v>
      </c>
      <c r="D4" s="701"/>
      <c r="E4" s="701"/>
      <c r="F4" s="701"/>
      <c r="G4" s="701"/>
      <c r="H4" s="701"/>
      <c r="I4" s="701"/>
    </row>
    <row r="5" spans="1:10" ht="34.950000000000003" customHeight="1" x14ac:dyDescent="0.3">
      <c r="A5" s="647" t="s">
        <v>416</v>
      </c>
      <c r="B5" s="650"/>
      <c r="C5" s="700"/>
      <c r="D5" s="700"/>
      <c r="E5" s="700"/>
      <c r="F5" s="700"/>
      <c r="G5" s="700"/>
      <c r="H5" s="700"/>
      <c r="I5" s="700"/>
    </row>
    <row r="7" spans="1:10" ht="13.95" customHeight="1" x14ac:dyDescent="0.3"/>
    <row r="8" spans="1:10" ht="13.95" customHeight="1" x14ac:dyDescent="0.3">
      <c r="B8" s="392" t="s">
        <v>665</v>
      </c>
      <c r="C8" s="393">
        <v>45201</v>
      </c>
    </row>
    <row r="13" spans="1:10" ht="13.95" customHeight="1" x14ac:dyDescent="0.3"/>
    <row r="14" spans="1:10" ht="13.95" customHeight="1" x14ac:dyDescent="0.3"/>
    <row r="18" spans="3:3" ht="14.25" customHeight="1" x14ac:dyDescent="0.3"/>
    <row r="22" spans="3:3" x14ac:dyDescent="0.3">
      <c r="C22" s="146"/>
    </row>
    <row r="23" spans="3:3" x14ac:dyDescent="0.3">
      <c r="C23" s="146"/>
    </row>
    <row r="39" ht="15.75" customHeight="1" x14ac:dyDescent="0.3"/>
    <row r="40" ht="13.5" customHeight="1" x14ac:dyDescent="0.3"/>
  </sheetData>
  <sheetProtection selectLockedCells="1" autoFilter="0"/>
  <mergeCells count="5">
    <mergeCell ref="B1:I1"/>
    <mergeCell ref="A2:I2"/>
    <mergeCell ref="C5:I5"/>
    <mergeCell ref="D3:I3"/>
    <mergeCell ref="D4:I4"/>
  </mergeCells>
  <dataValidations count="5">
    <dataValidation allowBlank="1" showInputMessage="1" showErrorMessage="1" promptTitle="Head of Household Name" prompt="Enter the name of the head of household from the client application; enter first and last name." sqref="D3"/>
    <dataValidation allowBlank="1" showInputMessage="1" showErrorMessage="1" promptTitle="Job Number" prompt="Enter the job number/client ID/audit number for this client. " sqref="B3"/>
    <dataValidation allowBlank="1" showInputMessage="1" showErrorMessage="1" promptTitle="Date" prompt="Enter Date of Assessment _x000a_" sqref="B4"/>
    <dataValidation allowBlank="1" showInputMessage="1" showErrorMessage="1" promptTitle="Address" prompt="Enter Full Address for Client (Address. City, State)" sqref="D4"/>
    <dataValidation allowBlank="1" showInputMessage="1" showErrorMessage="1" promptTitle="Sq. Footage" prompt="Enter Sq. Footage from Assessment. _x000a_" sqref="B5"/>
  </dataValidations>
  <printOptions horizontalCentered="1"/>
  <pageMargins left="0.7" right="0.7" top="0.75" bottom="0.75" header="0.3" footer="0.3"/>
  <pageSetup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Subrecipient Name" prompt="Input the name of the Subrecipient doing the work on this client's home.">
          <x14:formula1>
            <xm:f>'Agency-County'!$A$2:$A$22</xm:f>
          </x14:formula1>
          <xm:sqref>B1:I1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topLeftCell="G1" zoomScaleNormal="100" workbookViewId="0">
      <selection activeCell="H3" sqref="H3:J3"/>
    </sheetView>
  </sheetViews>
  <sheetFormatPr defaultRowHeight="16.5" customHeight="1" x14ac:dyDescent="0.3"/>
  <cols>
    <col min="1" max="1" width="42.6640625" style="3" customWidth="1"/>
    <col min="2" max="2" width="31" style="3" customWidth="1"/>
    <col min="3" max="3" width="9" style="3" customWidth="1"/>
    <col min="4" max="4" width="19.6640625" style="3" customWidth="1"/>
    <col min="5" max="5" width="4.6640625" style="3" customWidth="1"/>
    <col min="6" max="6" width="9.109375" style="3"/>
    <col min="7" max="7" width="37.5546875" style="3" customWidth="1"/>
    <col min="8" max="8" width="23.109375" style="3" customWidth="1"/>
    <col min="9" max="9" width="9.109375" style="3"/>
    <col min="10" max="10" width="18.109375" style="3" customWidth="1"/>
    <col min="11" max="11" width="9.109375" style="3"/>
    <col min="12" max="12" width="25.5546875" style="3" customWidth="1"/>
    <col min="13" max="13" width="24.5546875" style="3" customWidth="1"/>
    <col min="14" max="249" width="9.109375" style="3"/>
    <col min="250" max="250" width="32.88671875" style="3" customWidth="1"/>
    <col min="251" max="251" width="12.88671875" style="3" customWidth="1"/>
    <col min="252" max="252" width="9.33203125" style="3" bestFit="1" customWidth="1"/>
    <col min="253" max="253" width="12.88671875" style="3" customWidth="1"/>
    <col min="254" max="254" width="17.33203125" style="3" customWidth="1"/>
    <col min="255" max="255" width="2.109375" style="3" customWidth="1"/>
    <col min="256" max="256" width="9.109375" style="3"/>
    <col min="257" max="257" width="42.6640625" style="3" customWidth="1"/>
    <col min="258" max="258" width="19.6640625" style="3" customWidth="1"/>
    <col min="259" max="259" width="5.6640625" style="3" customWidth="1"/>
    <col min="260" max="260" width="19.6640625" style="3" customWidth="1"/>
    <col min="261" max="261" width="4.6640625" style="3" customWidth="1"/>
    <col min="262" max="505" width="9.109375" style="3"/>
    <col min="506" max="506" width="32.88671875" style="3" customWidth="1"/>
    <col min="507" max="507" width="12.88671875" style="3" customWidth="1"/>
    <col min="508" max="508" width="9.33203125" style="3" bestFit="1" customWidth="1"/>
    <col min="509" max="509" width="12.88671875" style="3" customWidth="1"/>
    <col min="510" max="510" width="17.33203125" style="3" customWidth="1"/>
    <col min="511" max="511" width="2.109375" style="3" customWidth="1"/>
    <col min="512" max="512" width="9.109375" style="3"/>
    <col min="513" max="513" width="42.6640625" style="3" customWidth="1"/>
    <col min="514" max="514" width="19.6640625" style="3" customWidth="1"/>
    <col min="515" max="515" width="5.6640625" style="3" customWidth="1"/>
    <col min="516" max="516" width="19.6640625" style="3" customWidth="1"/>
    <col min="517" max="517" width="4.6640625" style="3" customWidth="1"/>
    <col min="518" max="761" width="9.109375" style="3"/>
    <col min="762" max="762" width="32.88671875" style="3" customWidth="1"/>
    <col min="763" max="763" width="12.88671875" style="3" customWidth="1"/>
    <col min="764" max="764" width="9.33203125" style="3" bestFit="1" customWidth="1"/>
    <col min="765" max="765" width="12.88671875" style="3" customWidth="1"/>
    <col min="766" max="766" width="17.33203125" style="3" customWidth="1"/>
    <col min="767" max="767" width="2.109375" style="3" customWidth="1"/>
    <col min="768" max="768" width="9.109375" style="3"/>
    <col min="769" max="769" width="42.6640625" style="3" customWidth="1"/>
    <col min="770" max="770" width="19.6640625" style="3" customWidth="1"/>
    <col min="771" max="771" width="5.6640625" style="3" customWidth="1"/>
    <col min="772" max="772" width="19.6640625" style="3" customWidth="1"/>
    <col min="773" max="773" width="4.6640625" style="3" customWidth="1"/>
    <col min="774" max="1017" width="9.109375" style="3"/>
    <col min="1018" max="1018" width="32.88671875" style="3" customWidth="1"/>
    <col min="1019" max="1019" width="12.88671875" style="3" customWidth="1"/>
    <col min="1020" max="1020" width="9.33203125" style="3" bestFit="1" customWidth="1"/>
    <col min="1021" max="1021" width="12.88671875" style="3" customWidth="1"/>
    <col min="1022" max="1022" width="17.33203125" style="3" customWidth="1"/>
    <col min="1023" max="1023" width="2.109375" style="3" customWidth="1"/>
    <col min="1024" max="1024" width="9.109375" style="3"/>
    <col min="1025" max="1025" width="42.6640625" style="3" customWidth="1"/>
    <col min="1026" max="1026" width="19.6640625" style="3" customWidth="1"/>
    <col min="1027" max="1027" width="5.6640625" style="3" customWidth="1"/>
    <col min="1028" max="1028" width="19.6640625" style="3" customWidth="1"/>
    <col min="1029" max="1029" width="4.6640625" style="3" customWidth="1"/>
    <col min="1030" max="1273" width="9.109375" style="3"/>
    <col min="1274" max="1274" width="32.88671875" style="3" customWidth="1"/>
    <col min="1275" max="1275" width="12.88671875" style="3" customWidth="1"/>
    <col min="1276" max="1276" width="9.33203125" style="3" bestFit="1" customWidth="1"/>
    <col min="1277" max="1277" width="12.88671875" style="3" customWidth="1"/>
    <col min="1278" max="1278" width="17.33203125" style="3" customWidth="1"/>
    <col min="1279" max="1279" width="2.109375" style="3" customWidth="1"/>
    <col min="1280" max="1280" width="9.109375" style="3"/>
    <col min="1281" max="1281" width="42.6640625" style="3" customWidth="1"/>
    <col min="1282" max="1282" width="19.6640625" style="3" customWidth="1"/>
    <col min="1283" max="1283" width="5.6640625" style="3" customWidth="1"/>
    <col min="1284" max="1284" width="19.6640625" style="3" customWidth="1"/>
    <col min="1285" max="1285" width="4.6640625" style="3" customWidth="1"/>
    <col min="1286" max="1529" width="9.109375" style="3"/>
    <col min="1530" max="1530" width="32.88671875" style="3" customWidth="1"/>
    <col min="1531" max="1531" width="12.88671875" style="3" customWidth="1"/>
    <col min="1532" max="1532" width="9.33203125" style="3" bestFit="1" customWidth="1"/>
    <col min="1533" max="1533" width="12.88671875" style="3" customWidth="1"/>
    <col min="1534" max="1534" width="17.33203125" style="3" customWidth="1"/>
    <col min="1535" max="1535" width="2.109375" style="3" customWidth="1"/>
    <col min="1536" max="1536" width="9.109375" style="3"/>
    <col min="1537" max="1537" width="42.6640625" style="3" customWidth="1"/>
    <col min="1538" max="1538" width="19.6640625" style="3" customWidth="1"/>
    <col min="1539" max="1539" width="5.6640625" style="3" customWidth="1"/>
    <col min="1540" max="1540" width="19.6640625" style="3" customWidth="1"/>
    <col min="1541" max="1541" width="4.6640625" style="3" customWidth="1"/>
    <col min="1542" max="1785" width="9.109375" style="3"/>
    <col min="1786" max="1786" width="32.88671875" style="3" customWidth="1"/>
    <col min="1787" max="1787" width="12.88671875" style="3" customWidth="1"/>
    <col min="1788" max="1788" width="9.33203125" style="3" bestFit="1" customWidth="1"/>
    <col min="1789" max="1789" width="12.88671875" style="3" customWidth="1"/>
    <col min="1790" max="1790" width="17.33203125" style="3" customWidth="1"/>
    <col min="1791" max="1791" width="2.109375" style="3" customWidth="1"/>
    <col min="1792" max="1792" width="9.109375" style="3"/>
    <col min="1793" max="1793" width="42.6640625" style="3" customWidth="1"/>
    <col min="1794" max="1794" width="19.6640625" style="3" customWidth="1"/>
    <col min="1795" max="1795" width="5.6640625" style="3" customWidth="1"/>
    <col min="1796" max="1796" width="19.6640625" style="3" customWidth="1"/>
    <col min="1797" max="1797" width="4.6640625" style="3" customWidth="1"/>
    <col min="1798" max="2041" width="9.109375" style="3"/>
    <col min="2042" max="2042" width="32.88671875" style="3" customWidth="1"/>
    <col min="2043" max="2043" width="12.88671875" style="3" customWidth="1"/>
    <col min="2044" max="2044" width="9.33203125" style="3" bestFit="1" customWidth="1"/>
    <col min="2045" max="2045" width="12.88671875" style="3" customWidth="1"/>
    <col min="2046" max="2046" width="17.33203125" style="3" customWidth="1"/>
    <col min="2047" max="2047" width="2.109375" style="3" customWidth="1"/>
    <col min="2048" max="2048" width="9.109375" style="3"/>
    <col min="2049" max="2049" width="42.6640625" style="3" customWidth="1"/>
    <col min="2050" max="2050" width="19.6640625" style="3" customWidth="1"/>
    <col min="2051" max="2051" width="5.6640625" style="3" customWidth="1"/>
    <col min="2052" max="2052" width="19.6640625" style="3" customWidth="1"/>
    <col min="2053" max="2053" width="4.6640625" style="3" customWidth="1"/>
    <col min="2054" max="2297" width="9.109375" style="3"/>
    <col min="2298" max="2298" width="32.88671875" style="3" customWidth="1"/>
    <col min="2299" max="2299" width="12.88671875" style="3" customWidth="1"/>
    <col min="2300" max="2300" width="9.33203125" style="3" bestFit="1" customWidth="1"/>
    <col min="2301" max="2301" width="12.88671875" style="3" customWidth="1"/>
    <col min="2302" max="2302" width="17.33203125" style="3" customWidth="1"/>
    <col min="2303" max="2303" width="2.109375" style="3" customWidth="1"/>
    <col min="2304" max="2304" width="9.109375" style="3"/>
    <col min="2305" max="2305" width="42.6640625" style="3" customWidth="1"/>
    <col min="2306" max="2306" width="19.6640625" style="3" customWidth="1"/>
    <col min="2307" max="2307" width="5.6640625" style="3" customWidth="1"/>
    <col min="2308" max="2308" width="19.6640625" style="3" customWidth="1"/>
    <col min="2309" max="2309" width="4.6640625" style="3" customWidth="1"/>
    <col min="2310" max="2553" width="9.109375" style="3"/>
    <col min="2554" max="2554" width="32.88671875" style="3" customWidth="1"/>
    <col min="2555" max="2555" width="12.88671875" style="3" customWidth="1"/>
    <col min="2556" max="2556" width="9.33203125" style="3" bestFit="1" customWidth="1"/>
    <col min="2557" max="2557" width="12.88671875" style="3" customWidth="1"/>
    <col min="2558" max="2558" width="17.33203125" style="3" customWidth="1"/>
    <col min="2559" max="2559" width="2.109375" style="3" customWidth="1"/>
    <col min="2560" max="2560" width="9.109375" style="3"/>
    <col min="2561" max="2561" width="42.6640625" style="3" customWidth="1"/>
    <col min="2562" max="2562" width="19.6640625" style="3" customWidth="1"/>
    <col min="2563" max="2563" width="5.6640625" style="3" customWidth="1"/>
    <col min="2564" max="2564" width="19.6640625" style="3" customWidth="1"/>
    <col min="2565" max="2565" width="4.6640625" style="3" customWidth="1"/>
    <col min="2566" max="2809" width="9.109375" style="3"/>
    <col min="2810" max="2810" width="32.88671875" style="3" customWidth="1"/>
    <col min="2811" max="2811" width="12.88671875" style="3" customWidth="1"/>
    <col min="2812" max="2812" width="9.33203125" style="3" bestFit="1" customWidth="1"/>
    <col min="2813" max="2813" width="12.88671875" style="3" customWidth="1"/>
    <col min="2814" max="2814" width="17.33203125" style="3" customWidth="1"/>
    <col min="2815" max="2815" width="2.109375" style="3" customWidth="1"/>
    <col min="2816" max="2816" width="9.109375" style="3"/>
    <col min="2817" max="2817" width="42.6640625" style="3" customWidth="1"/>
    <col min="2818" max="2818" width="19.6640625" style="3" customWidth="1"/>
    <col min="2819" max="2819" width="5.6640625" style="3" customWidth="1"/>
    <col min="2820" max="2820" width="19.6640625" style="3" customWidth="1"/>
    <col min="2821" max="2821" width="4.6640625" style="3" customWidth="1"/>
    <col min="2822" max="3065" width="9.109375" style="3"/>
    <col min="3066" max="3066" width="32.88671875" style="3" customWidth="1"/>
    <col min="3067" max="3067" width="12.88671875" style="3" customWidth="1"/>
    <col min="3068" max="3068" width="9.33203125" style="3" bestFit="1" customWidth="1"/>
    <col min="3069" max="3069" width="12.88671875" style="3" customWidth="1"/>
    <col min="3070" max="3070" width="17.33203125" style="3" customWidth="1"/>
    <col min="3071" max="3071" width="2.109375" style="3" customWidth="1"/>
    <col min="3072" max="3072" width="9.109375" style="3"/>
    <col min="3073" max="3073" width="42.6640625" style="3" customWidth="1"/>
    <col min="3074" max="3074" width="19.6640625" style="3" customWidth="1"/>
    <col min="3075" max="3075" width="5.6640625" style="3" customWidth="1"/>
    <col min="3076" max="3076" width="19.6640625" style="3" customWidth="1"/>
    <col min="3077" max="3077" width="4.6640625" style="3" customWidth="1"/>
    <col min="3078" max="3321" width="9.109375" style="3"/>
    <col min="3322" max="3322" width="32.88671875" style="3" customWidth="1"/>
    <col min="3323" max="3323" width="12.88671875" style="3" customWidth="1"/>
    <col min="3324" max="3324" width="9.33203125" style="3" bestFit="1" customWidth="1"/>
    <col min="3325" max="3325" width="12.88671875" style="3" customWidth="1"/>
    <col min="3326" max="3326" width="17.33203125" style="3" customWidth="1"/>
    <col min="3327" max="3327" width="2.109375" style="3" customWidth="1"/>
    <col min="3328" max="3328" width="9.109375" style="3"/>
    <col min="3329" max="3329" width="42.6640625" style="3" customWidth="1"/>
    <col min="3330" max="3330" width="19.6640625" style="3" customWidth="1"/>
    <col min="3331" max="3331" width="5.6640625" style="3" customWidth="1"/>
    <col min="3332" max="3332" width="19.6640625" style="3" customWidth="1"/>
    <col min="3333" max="3333" width="4.6640625" style="3" customWidth="1"/>
    <col min="3334" max="3577" width="9.109375" style="3"/>
    <col min="3578" max="3578" width="32.88671875" style="3" customWidth="1"/>
    <col min="3579" max="3579" width="12.88671875" style="3" customWidth="1"/>
    <col min="3580" max="3580" width="9.33203125" style="3" bestFit="1" customWidth="1"/>
    <col min="3581" max="3581" width="12.88671875" style="3" customWidth="1"/>
    <col min="3582" max="3582" width="17.33203125" style="3" customWidth="1"/>
    <col min="3583" max="3583" width="2.109375" style="3" customWidth="1"/>
    <col min="3584" max="3584" width="9.109375" style="3"/>
    <col min="3585" max="3585" width="42.6640625" style="3" customWidth="1"/>
    <col min="3586" max="3586" width="19.6640625" style="3" customWidth="1"/>
    <col min="3587" max="3587" width="5.6640625" style="3" customWidth="1"/>
    <col min="3588" max="3588" width="19.6640625" style="3" customWidth="1"/>
    <col min="3589" max="3589" width="4.6640625" style="3" customWidth="1"/>
    <col min="3590" max="3833" width="9.109375" style="3"/>
    <col min="3834" max="3834" width="32.88671875" style="3" customWidth="1"/>
    <col min="3835" max="3835" width="12.88671875" style="3" customWidth="1"/>
    <col min="3836" max="3836" width="9.33203125" style="3" bestFit="1" customWidth="1"/>
    <col min="3837" max="3837" width="12.88671875" style="3" customWidth="1"/>
    <col min="3838" max="3838" width="17.33203125" style="3" customWidth="1"/>
    <col min="3839" max="3839" width="2.109375" style="3" customWidth="1"/>
    <col min="3840" max="3840" width="9.109375" style="3"/>
    <col min="3841" max="3841" width="42.6640625" style="3" customWidth="1"/>
    <col min="3842" max="3842" width="19.6640625" style="3" customWidth="1"/>
    <col min="3843" max="3843" width="5.6640625" style="3" customWidth="1"/>
    <col min="3844" max="3844" width="19.6640625" style="3" customWidth="1"/>
    <col min="3845" max="3845" width="4.6640625" style="3" customWidth="1"/>
    <col min="3846" max="4089" width="9.109375" style="3"/>
    <col min="4090" max="4090" width="32.88671875" style="3" customWidth="1"/>
    <col min="4091" max="4091" width="12.88671875" style="3" customWidth="1"/>
    <col min="4092" max="4092" width="9.33203125" style="3" bestFit="1" customWidth="1"/>
    <col min="4093" max="4093" width="12.88671875" style="3" customWidth="1"/>
    <col min="4094" max="4094" width="17.33203125" style="3" customWidth="1"/>
    <col min="4095" max="4095" width="2.109375" style="3" customWidth="1"/>
    <col min="4096" max="4096" width="9.109375" style="3"/>
    <col min="4097" max="4097" width="42.6640625" style="3" customWidth="1"/>
    <col min="4098" max="4098" width="19.6640625" style="3" customWidth="1"/>
    <col min="4099" max="4099" width="5.6640625" style="3" customWidth="1"/>
    <col min="4100" max="4100" width="19.6640625" style="3" customWidth="1"/>
    <col min="4101" max="4101" width="4.6640625" style="3" customWidth="1"/>
    <col min="4102" max="4345" width="9.109375" style="3"/>
    <col min="4346" max="4346" width="32.88671875" style="3" customWidth="1"/>
    <col min="4347" max="4347" width="12.88671875" style="3" customWidth="1"/>
    <col min="4348" max="4348" width="9.33203125" style="3" bestFit="1" customWidth="1"/>
    <col min="4349" max="4349" width="12.88671875" style="3" customWidth="1"/>
    <col min="4350" max="4350" width="17.33203125" style="3" customWidth="1"/>
    <col min="4351" max="4351" width="2.109375" style="3" customWidth="1"/>
    <col min="4352" max="4352" width="9.109375" style="3"/>
    <col min="4353" max="4353" width="42.6640625" style="3" customWidth="1"/>
    <col min="4354" max="4354" width="19.6640625" style="3" customWidth="1"/>
    <col min="4355" max="4355" width="5.6640625" style="3" customWidth="1"/>
    <col min="4356" max="4356" width="19.6640625" style="3" customWidth="1"/>
    <col min="4357" max="4357" width="4.6640625" style="3" customWidth="1"/>
    <col min="4358" max="4601" width="9.109375" style="3"/>
    <col min="4602" max="4602" width="32.88671875" style="3" customWidth="1"/>
    <col min="4603" max="4603" width="12.88671875" style="3" customWidth="1"/>
    <col min="4604" max="4604" width="9.33203125" style="3" bestFit="1" customWidth="1"/>
    <col min="4605" max="4605" width="12.88671875" style="3" customWidth="1"/>
    <col min="4606" max="4606" width="17.33203125" style="3" customWidth="1"/>
    <col min="4607" max="4607" width="2.109375" style="3" customWidth="1"/>
    <col min="4608" max="4608" width="9.109375" style="3"/>
    <col min="4609" max="4609" width="42.6640625" style="3" customWidth="1"/>
    <col min="4610" max="4610" width="19.6640625" style="3" customWidth="1"/>
    <col min="4611" max="4611" width="5.6640625" style="3" customWidth="1"/>
    <col min="4612" max="4612" width="19.6640625" style="3" customWidth="1"/>
    <col min="4613" max="4613" width="4.6640625" style="3" customWidth="1"/>
    <col min="4614" max="4857" width="9.109375" style="3"/>
    <col min="4858" max="4858" width="32.88671875" style="3" customWidth="1"/>
    <col min="4859" max="4859" width="12.88671875" style="3" customWidth="1"/>
    <col min="4860" max="4860" width="9.33203125" style="3" bestFit="1" customWidth="1"/>
    <col min="4861" max="4861" width="12.88671875" style="3" customWidth="1"/>
    <col min="4862" max="4862" width="17.33203125" style="3" customWidth="1"/>
    <col min="4863" max="4863" width="2.109375" style="3" customWidth="1"/>
    <col min="4864" max="4864" width="9.109375" style="3"/>
    <col min="4865" max="4865" width="42.6640625" style="3" customWidth="1"/>
    <col min="4866" max="4866" width="19.6640625" style="3" customWidth="1"/>
    <col min="4867" max="4867" width="5.6640625" style="3" customWidth="1"/>
    <col min="4868" max="4868" width="19.6640625" style="3" customWidth="1"/>
    <col min="4869" max="4869" width="4.6640625" style="3" customWidth="1"/>
    <col min="4870" max="5113" width="9.109375" style="3"/>
    <col min="5114" max="5114" width="32.88671875" style="3" customWidth="1"/>
    <col min="5115" max="5115" width="12.88671875" style="3" customWidth="1"/>
    <col min="5116" max="5116" width="9.33203125" style="3" bestFit="1" customWidth="1"/>
    <col min="5117" max="5117" width="12.88671875" style="3" customWidth="1"/>
    <col min="5118" max="5118" width="17.33203125" style="3" customWidth="1"/>
    <col min="5119" max="5119" width="2.109375" style="3" customWidth="1"/>
    <col min="5120" max="5120" width="9.109375" style="3"/>
    <col min="5121" max="5121" width="42.6640625" style="3" customWidth="1"/>
    <col min="5122" max="5122" width="19.6640625" style="3" customWidth="1"/>
    <col min="5123" max="5123" width="5.6640625" style="3" customWidth="1"/>
    <col min="5124" max="5124" width="19.6640625" style="3" customWidth="1"/>
    <col min="5125" max="5125" width="4.6640625" style="3" customWidth="1"/>
    <col min="5126" max="5369" width="9.109375" style="3"/>
    <col min="5370" max="5370" width="32.88671875" style="3" customWidth="1"/>
    <col min="5371" max="5371" width="12.88671875" style="3" customWidth="1"/>
    <col min="5372" max="5372" width="9.33203125" style="3" bestFit="1" customWidth="1"/>
    <col min="5373" max="5373" width="12.88671875" style="3" customWidth="1"/>
    <col min="5374" max="5374" width="17.33203125" style="3" customWidth="1"/>
    <col min="5375" max="5375" width="2.109375" style="3" customWidth="1"/>
    <col min="5376" max="5376" width="9.109375" style="3"/>
    <col min="5377" max="5377" width="42.6640625" style="3" customWidth="1"/>
    <col min="5378" max="5378" width="19.6640625" style="3" customWidth="1"/>
    <col min="5379" max="5379" width="5.6640625" style="3" customWidth="1"/>
    <col min="5380" max="5380" width="19.6640625" style="3" customWidth="1"/>
    <col min="5381" max="5381" width="4.6640625" style="3" customWidth="1"/>
    <col min="5382" max="5625" width="9.109375" style="3"/>
    <col min="5626" max="5626" width="32.88671875" style="3" customWidth="1"/>
    <col min="5627" max="5627" width="12.88671875" style="3" customWidth="1"/>
    <col min="5628" max="5628" width="9.33203125" style="3" bestFit="1" customWidth="1"/>
    <col min="5629" max="5629" width="12.88671875" style="3" customWidth="1"/>
    <col min="5630" max="5630" width="17.33203125" style="3" customWidth="1"/>
    <col min="5631" max="5631" width="2.109375" style="3" customWidth="1"/>
    <col min="5632" max="5632" width="9.109375" style="3"/>
    <col min="5633" max="5633" width="42.6640625" style="3" customWidth="1"/>
    <col min="5634" max="5634" width="19.6640625" style="3" customWidth="1"/>
    <col min="5635" max="5635" width="5.6640625" style="3" customWidth="1"/>
    <col min="5636" max="5636" width="19.6640625" style="3" customWidth="1"/>
    <col min="5637" max="5637" width="4.6640625" style="3" customWidth="1"/>
    <col min="5638" max="5881" width="9.109375" style="3"/>
    <col min="5882" max="5882" width="32.88671875" style="3" customWidth="1"/>
    <col min="5883" max="5883" width="12.88671875" style="3" customWidth="1"/>
    <col min="5884" max="5884" width="9.33203125" style="3" bestFit="1" customWidth="1"/>
    <col min="5885" max="5885" width="12.88671875" style="3" customWidth="1"/>
    <col min="5886" max="5886" width="17.33203125" style="3" customWidth="1"/>
    <col min="5887" max="5887" width="2.109375" style="3" customWidth="1"/>
    <col min="5888" max="5888" width="9.109375" style="3"/>
    <col min="5889" max="5889" width="42.6640625" style="3" customWidth="1"/>
    <col min="5890" max="5890" width="19.6640625" style="3" customWidth="1"/>
    <col min="5891" max="5891" width="5.6640625" style="3" customWidth="1"/>
    <col min="5892" max="5892" width="19.6640625" style="3" customWidth="1"/>
    <col min="5893" max="5893" width="4.6640625" style="3" customWidth="1"/>
    <col min="5894" max="6137" width="9.109375" style="3"/>
    <col min="6138" max="6138" width="32.88671875" style="3" customWidth="1"/>
    <col min="6139" max="6139" width="12.88671875" style="3" customWidth="1"/>
    <col min="6140" max="6140" width="9.33203125" style="3" bestFit="1" customWidth="1"/>
    <col min="6141" max="6141" width="12.88671875" style="3" customWidth="1"/>
    <col min="6142" max="6142" width="17.33203125" style="3" customWidth="1"/>
    <col min="6143" max="6143" width="2.109375" style="3" customWidth="1"/>
    <col min="6144" max="6144" width="9.109375" style="3"/>
    <col min="6145" max="6145" width="42.6640625" style="3" customWidth="1"/>
    <col min="6146" max="6146" width="19.6640625" style="3" customWidth="1"/>
    <col min="6147" max="6147" width="5.6640625" style="3" customWidth="1"/>
    <col min="6148" max="6148" width="19.6640625" style="3" customWidth="1"/>
    <col min="6149" max="6149" width="4.6640625" style="3" customWidth="1"/>
    <col min="6150" max="6393" width="9.109375" style="3"/>
    <col min="6394" max="6394" width="32.88671875" style="3" customWidth="1"/>
    <col min="6395" max="6395" width="12.88671875" style="3" customWidth="1"/>
    <col min="6396" max="6396" width="9.33203125" style="3" bestFit="1" customWidth="1"/>
    <col min="6397" max="6397" width="12.88671875" style="3" customWidth="1"/>
    <col min="6398" max="6398" width="17.33203125" style="3" customWidth="1"/>
    <col min="6399" max="6399" width="2.109375" style="3" customWidth="1"/>
    <col min="6400" max="6400" width="9.109375" style="3"/>
    <col min="6401" max="6401" width="42.6640625" style="3" customWidth="1"/>
    <col min="6402" max="6402" width="19.6640625" style="3" customWidth="1"/>
    <col min="6403" max="6403" width="5.6640625" style="3" customWidth="1"/>
    <col min="6404" max="6404" width="19.6640625" style="3" customWidth="1"/>
    <col min="6405" max="6405" width="4.6640625" style="3" customWidth="1"/>
    <col min="6406" max="6649" width="9.109375" style="3"/>
    <col min="6650" max="6650" width="32.88671875" style="3" customWidth="1"/>
    <col min="6651" max="6651" width="12.88671875" style="3" customWidth="1"/>
    <col min="6652" max="6652" width="9.33203125" style="3" bestFit="1" customWidth="1"/>
    <col min="6653" max="6653" width="12.88671875" style="3" customWidth="1"/>
    <col min="6654" max="6654" width="17.33203125" style="3" customWidth="1"/>
    <col min="6655" max="6655" width="2.109375" style="3" customWidth="1"/>
    <col min="6656" max="6656" width="9.109375" style="3"/>
    <col min="6657" max="6657" width="42.6640625" style="3" customWidth="1"/>
    <col min="6658" max="6658" width="19.6640625" style="3" customWidth="1"/>
    <col min="6659" max="6659" width="5.6640625" style="3" customWidth="1"/>
    <col min="6660" max="6660" width="19.6640625" style="3" customWidth="1"/>
    <col min="6661" max="6661" width="4.6640625" style="3" customWidth="1"/>
    <col min="6662" max="6905" width="9.109375" style="3"/>
    <col min="6906" max="6906" width="32.88671875" style="3" customWidth="1"/>
    <col min="6907" max="6907" width="12.88671875" style="3" customWidth="1"/>
    <col min="6908" max="6908" width="9.33203125" style="3" bestFit="1" customWidth="1"/>
    <col min="6909" max="6909" width="12.88671875" style="3" customWidth="1"/>
    <col min="6910" max="6910" width="17.33203125" style="3" customWidth="1"/>
    <col min="6911" max="6911" width="2.109375" style="3" customWidth="1"/>
    <col min="6912" max="6912" width="9.109375" style="3"/>
    <col min="6913" max="6913" width="42.6640625" style="3" customWidth="1"/>
    <col min="6914" max="6914" width="19.6640625" style="3" customWidth="1"/>
    <col min="6915" max="6915" width="5.6640625" style="3" customWidth="1"/>
    <col min="6916" max="6916" width="19.6640625" style="3" customWidth="1"/>
    <col min="6917" max="6917" width="4.6640625" style="3" customWidth="1"/>
    <col min="6918" max="7161" width="9.109375" style="3"/>
    <col min="7162" max="7162" width="32.88671875" style="3" customWidth="1"/>
    <col min="7163" max="7163" width="12.88671875" style="3" customWidth="1"/>
    <col min="7164" max="7164" width="9.33203125" style="3" bestFit="1" customWidth="1"/>
    <col min="7165" max="7165" width="12.88671875" style="3" customWidth="1"/>
    <col min="7166" max="7166" width="17.33203125" style="3" customWidth="1"/>
    <col min="7167" max="7167" width="2.109375" style="3" customWidth="1"/>
    <col min="7168" max="7168" width="9.109375" style="3"/>
    <col min="7169" max="7169" width="42.6640625" style="3" customWidth="1"/>
    <col min="7170" max="7170" width="19.6640625" style="3" customWidth="1"/>
    <col min="7171" max="7171" width="5.6640625" style="3" customWidth="1"/>
    <col min="7172" max="7172" width="19.6640625" style="3" customWidth="1"/>
    <col min="7173" max="7173" width="4.6640625" style="3" customWidth="1"/>
    <col min="7174" max="7417" width="9.109375" style="3"/>
    <col min="7418" max="7418" width="32.88671875" style="3" customWidth="1"/>
    <col min="7419" max="7419" width="12.88671875" style="3" customWidth="1"/>
    <col min="7420" max="7420" width="9.33203125" style="3" bestFit="1" customWidth="1"/>
    <col min="7421" max="7421" width="12.88671875" style="3" customWidth="1"/>
    <col min="7422" max="7422" width="17.33203125" style="3" customWidth="1"/>
    <col min="7423" max="7423" width="2.109375" style="3" customWidth="1"/>
    <col min="7424" max="7424" width="9.109375" style="3"/>
    <col min="7425" max="7425" width="42.6640625" style="3" customWidth="1"/>
    <col min="7426" max="7426" width="19.6640625" style="3" customWidth="1"/>
    <col min="7427" max="7427" width="5.6640625" style="3" customWidth="1"/>
    <col min="7428" max="7428" width="19.6640625" style="3" customWidth="1"/>
    <col min="7429" max="7429" width="4.6640625" style="3" customWidth="1"/>
    <col min="7430" max="7673" width="9.109375" style="3"/>
    <col min="7674" max="7674" width="32.88671875" style="3" customWidth="1"/>
    <col min="7675" max="7675" width="12.88671875" style="3" customWidth="1"/>
    <col min="7676" max="7676" width="9.33203125" style="3" bestFit="1" customWidth="1"/>
    <col min="7677" max="7677" width="12.88671875" style="3" customWidth="1"/>
    <col min="7678" max="7678" width="17.33203125" style="3" customWidth="1"/>
    <col min="7679" max="7679" width="2.109375" style="3" customWidth="1"/>
    <col min="7680" max="7680" width="9.109375" style="3"/>
    <col min="7681" max="7681" width="42.6640625" style="3" customWidth="1"/>
    <col min="7682" max="7682" width="19.6640625" style="3" customWidth="1"/>
    <col min="7683" max="7683" width="5.6640625" style="3" customWidth="1"/>
    <col min="7684" max="7684" width="19.6640625" style="3" customWidth="1"/>
    <col min="7685" max="7685" width="4.6640625" style="3" customWidth="1"/>
    <col min="7686" max="7929" width="9.109375" style="3"/>
    <col min="7930" max="7930" width="32.88671875" style="3" customWidth="1"/>
    <col min="7931" max="7931" width="12.88671875" style="3" customWidth="1"/>
    <col min="7932" max="7932" width="9.33203125" style="3" bestFit="1" customWidth="1"/>
    <col min="7933" max="7933" width="12.88671875" style="3" customWidth="1"/>
    <col min="7934" max="7934" width="17.33203125" style="3" customWidth="1"/>
    <col min="7935" max="7935" width="2.109375" style="3" customWidth="1"/>
    <col min="7936" max="7936" width="9.109375" style="3"/>
    <col min="7937" max="7937" width="42.6640625" style="3" customWidth="1"/>
    <col min="7938" max="7938" width="19.6640625" style="3" customWidth="1"/>
    <col min="7939" max="7939" width="5.6640625" style="3" customWidth="1"/>
    <col min="7940" max="7940" width="19.6640625" style="3" customWidth="1"/>
    <col min="7941" max="7941" width="4.6640625" style="3" customWidth="1"/>
    <col min="7942" max="8185" width="9.109375" style="3"/>
    <col min="8186" max="8186" width="32.88671875" style="3" customWidth="1"/>
    <col min="8187" max="8187" width="12.88671875" style="3" customWidth="1"/>
    <col min="8188" max="8188" width="9.33203125" style="3" bestFit="1" customWidth="1"/>
    <col min="8189" max="8189" width="12.88671875" style="3" customWidth="1"/>
    <col min="8190" max="8190" width="17.33203125" style="3" customWidth="1"/>
    <col min="8191" max="8191" width="2.109375" style="3" customWidth="1"/>
    <col min="8192" max="8192" width="9.109375" style="3"/>
    <col min="8193" max="8193" width="42.6640625" style="3" customWidth="1"/>
    <col min="8194" max="8194" width="19.6640625" style="3" customWidth="1"/>
    <col min="8195" max="8195" width="5.6640625" style="3" customWidth="1"/>
    <col min="8196" max="8196" width="19.6640625" style="3" customWidth="1"/>
    <col min="8197" max="8197" width="4.6640625" style="3" customWidth="1"/>
    <col min="8198" max="8441" width="9.109375" style="3"/>
    <col min="8442" max="8442" width="32.88671875" style="3" customWidth="1"/>
    <col min="8443" max="8443" width="12.88671875" style="3" customWidth="1"/>
    <col min="8444" max="8444" width="9.33203125" style="3" bestFit="1" customWidth="1"/>
    <col min="8445" max="8445" width="12.88671875" style="3" customWidth="1"/>
    <col min="8446" max="8446" width="17.33203125" style="3" customWidth="1"/>
    <col min="8447" max="8447" width="2.109375" style="3" customWidth="1"/>
    <col min="8448" max="8448" width="9.109375" style="3"/>
    <col min="8449" max="8449" width="42.6640625" style="3" customWidth="1"/>
    <col min="8450" max="8450" width="19.6640625" style="3" customWidth="1"/>
    <col min="8451" max="8451" width="5.6640625" style="3" customWidth="1"/>
    <col min="8452" max="8452" width="19.6640625" style="3" customWidth="1"/>
    <col min="8453" max="8453" width="4.6640625" style="3" customWidth="1"/>
    <col min="8454" max="8697" width="9.109375" style="3"/>
    <col min="8698" max="8698" width="32.88671875" style="3" customWidth="1"/>
    <col min="8699" max="8699" width="12.88671875" style="3" customWidth="1"/>
    <col min="8700" max="8700" width="9.33203125" style="3" bestFit="1" customWidth="1"/>
    <col min="8701" max="8701" width="12.88671875" style="3" customWidth="1"/>
    <col min="8702" max="8702" width="17.33203125" style="3" customWidth="1"/>
    <col min="8703" max="8703" width="2.109375" style="3" customWidth="1"/>
    <col min="8704" max="8704" width="9.109375" style="3"/>
    <col min="8705" max="8705" width="42.6640625" style="3" customWidth="1"/>
    <col min="8706" max="8706" width="19.6640625" style="3" customWidth="1"/>
    <col min="8707" max="8707" width="5.6640625" style="3" customWidth="1"/>
    <col min="8708" max="8708" width="19.6640625" style="3" customWidth="1"/>
    <col min="8709" max="8709" width="4.6640625" style="3" customWidth="1"/>
    <col min="8710" max="8953" width="9.109375" style="3"/>
    <col min="8954" max="8954" width="32.88671875" style="3" customWidth="1"/>
    <col min="8955" max="8955" width="12.88671875" style="3" customWidth="1"/>
    <col min="8956" max="8956" width="9.33203125" style="3" bestFit="1" customWidth="1"/>
    <col min="8957" max="8957" width="12.88671875" style="3" customWidth="1"/>
    <col min="8958" max="8958" width="17.33203125" style="3" customWidth="1"/>
    <col min="8959" max="8959" width="2.109375" style="3" customWidth="1"/>
    <col min="8960" max="8960" width="9.109375" style="3"/>
    <col min="8961" max="8961" width="42.6640625" style="3" customWidth="1"/>
    <col min="8962" max="8962" width="19.6640625" style="3" customWidth="1"/>
    <col min="8963" max="8963" width="5.6640625" style="3" customWidth="1"/>
    <col min="8964" max="8964" width="19.6640625" style="3" customWidth="1"/>
    <col min="8965" max="8965" width="4.6640625" style="3" customWidth="1"/>
    <col min="8966" max="9209" width="9.109375" style="3"/>
    <col min="9210" max="9210" width="32.88671875" style="3" customWidth="1"/>
    <col min="9211" max="9211" width="12.88671875" style="3" customWidth="1"/>
    <col min="9212" max="9212" width="9.33203125" style="3" bestFit="1" customWidth="1"/>
    <col min="9213" max="9213" width="12.88671875" style="3" customWidth="1"/>
    <col min="9214" max="9214" width="17.33203125" style="3" customWidth="1"/>
    <col min="9215" max="9215" width="2.109375" style="3" customWidth="1"/>
    <col min="9216" max="9216" width="9.109375" style="3"/>
    <col min="9217" max="9217" width="42.6640625" style="3" customWidth="1"/>
    <col min="9218" max="9218" width="19.6640625" style="3" customWidth="1"/>
    <col min="9219" max="9219" width="5.6640625" style="3" customWidth="1"/>
    <col min="9220" max="9220" width="19.6640625" style="3" customWidth="1"/>
    <col min="9221" max="9221" width="4.6640625" style="3" customWidth="1"/>
    <col min="9222" max="9465" width="9.109375" style="3"/>
    <col min="9466" max="9466" width="32.88671875" style="3" customWidth="1"/>
    <col min="9467" max="9467" width="12.88671875" style="3" customWidth="1"/>
    <col min="9468" max="9468" width="9.33203125" style="3" bestFit="1" customWidth="1"/>
    <col min="9469" max="9469" width="12.88671875" style="3" customWidth="1"/>
    <col min="9470" max="9470" width="17.33203125" style="3" customWidth="1"/>
    <col min="9471" max="9471" width="2.109375" style="3" customWidth="1"/>
    <col min="9472" max="9472" width="9.109375" style="3"/>
    <col min="9473" max="9473" width="42.6640625" style="3" customWidth="1"/>
    <col min="9474" max="9474" width="19.6640625" style="3" customWidth="1"/>
    <col min="9475" max="9475" width="5.6640625" style="3" customWidth="1"/>
    <col min="9476" max="9476" width="19.6640625" style="3" customWidth="1"/>
    <col min="9477" max="9477" width="4.6640625" style="3" customWidth="1"/>
    <col min="9478" max="9721" width="9.109375" style="3"/>
    <col min="9722" max="9722" width="32.88671875" style="3" customWidth="1"/>
    <col min="9723" max="9723" width="12.88671875" style="3" customWidth="1"/>
    <col min="9724" max="9724" width="9.33203125" style="3" bestFit="1" customWidth="1"/>
    <col min="9725" max="9725" width="12.88671875" style="3" customWidth="1"/>
    <col min="9726" max="9726" width="17.33203125" style="3" customWidth="1"/>
    <col min="9727" max="9727" width="2.109375" style="3" customWidth="1"/>
    <col min="9728" max="9728" width="9.109375" style="3"/>
    <col min="9729" max="9729" width="42.6640625" style="3" customWidth="1"/>
    <col min="9730" max="9730" width="19.6640625" style="3" customWidth="1"/>
    <col min="9731" max="9731" width="5.6640625" style="3" customWidth="1"/>
    <col min="9732" max="9732" width="19.6640625" style="3" customWidth="1"/>
    <col min="9733" max="9733" width="4.6640625" style="3" customWidth="1"/>
    <col min="9734" max="9977" width="9.109375" style="3"/>
    <col min="9978" max="9978" width="32.88671875" style="3" customWidth="1"/>
    <col min="9979" max="9979" width="12.88671875" style="3" customWidth="1"/>
    <col min="9980" max="9980" width="9.33203125" style="3" bestFit="1" customWidth="1"/>
    <col min="9981" max="9981" width="12.88671875" style="3" customWidth="1"/>
    <col min="9982" max="9982" width="17.33203125" style="3" customWidth="1"/>
    <col min="9983" max="9983" width="2.109375" style="3" customWidth="1"/>
    <col min="9984" max="9984" width="9.109375" style="3"/>
    <col min="9985" max="9985" width="42.6640625" style="3" customWidth="1"/>
    <col min="9986" max="9986" width="19.6640625" style="3" customWidth="1"/>
    <col min="9987" max="9987" width="5.6640625" style="3" customWidth="1"/>
    <col min="9988" max="9988" width="19.6640625" style="3" customWidth="1"/>
    <col min="9989" max="9989" width="4.6640625" style="3" customWidth="1"/>
    <col min="9990" max="10233" width="9.109375" style="3"/>
    <col min="10234" max="10234" width="32.88671875" style="3" customWidth="1"/>
    <col min="10235" max="10235" width="12.88671875" style="3" customWidth="1"/>
    <col min="10236" max="10236" width="9.33203125" style="3" bestFit="1" customWidth="1"/>
    <col min="10237" max="10237" width="12.88671875" style="3" customWidth="1"/>
    <col min="10238" max="10238" width="17.33203125" style="3" customWidth="1"/>
    <col min="10239" max="10239" width="2.109375" style="3" customWidth="1"/>
    <col min="10240" max="10240" width="9.109375" style="3"/>
    <col min="10241" max="10241" width="42.6640625" style="3" customWidth="1"/>
    <col min="10242" max="10242" width="19.6640625" style="3" customWidth="1"/>
    <col min="10243" max="10243" width="5.6640625" style="3" customWidth="1"/>
    <col min="10244" max="10244" width="19.6640625" style="3" customWidth="1"/>
    <col min="10245" max="10245" width="4.6640625" style="3" customWidth="1"/>
    <col min="10246" max="10489" width="9.109375" style="3"/>
    <col min="10490" max="10490" width="32.88671875" style="3" customWidth="1"/>
    <col min="10491" max="10491" width="12.88671875" style="3" customWidth="1"/>
    <col min="10492" max="10492" width="9.33203125" style="3" bestFit="1" customWidth="1"/>
    <col min="10493" max="10493" width="12.88671875" style="3" customWidth="1"/>
    <col min="10494" max="10494" width="17.33203125" style="3" customWidth="1"/>
    <col min="10495" max="10495" width="2.109375" style="3" customWidth="1"/>
    <col min="10496" max="10496" width="9.109375" style="3"/>
    <col min="10497" max="10497" width="42.6640625" style="3" customWidth="1"/>
    <col min="10498" max="10498" width="19.6640625" style="3" customWidth="1"/>
    <col min="10499" max="10499" width="5.6640625" style="3" customWidth="1"/>
    <col min="10500" max="10500" width="19.6640625" style="3" customWidth="1"/>
    <col min="10501" max="10501" width="4.6640625" style="3" customWidth="1"/>
    <col min="10502" max="10745" width="9.109375" style="3"/>
    <col min="10746" max="10746" width="32.88671875" style="3" customWidth="1"/>
    <col min="10747" max="10747" width="12.88671875" style="3" customWidth="1"/>
    <col min="10748" max="10748" width="9.33203125" style="3" bestFit="1" customWidth="1"/>
    <col min="10749" max="10749" width="12.88671875" style="3" customWidth="1"/>
    <col min="10750" max="10750" width="17.33203125" style="3" customWidth="1"/>
    <col min="10751" max="10751" width="2.109375" style="3" customWidth="1"/>
    <col min="10752" max="10752" width="9.109375" style="3"/>
    <col min="10753" max="10753" width="42.6640625" style="3" customWidth="1"/>
    <col min="10754" max="10754" width="19.6640625" style="3" customWidth="1"/>
    <col min="10755" max="10755" width="5.6640625" style="3" customWidth="1"/>
    <col min="10756" max="10756" width="19.6640625" style="3" customWidth="1"/>
    <col min="10757" max="10757" width="4.6640625" style="3" customWidth="1"/>
    <col min="10758" max="11001" width="9.109375" style="3"/>
    <col min="11002" max="11002" width="32.88671875" style="3" customWidth="1"/>
    <col min="11003" max="11003" width="12.88671875" style="3" customWidth="1"/>
    <col min="11004" max="11004" width="9.33203125" style="3" bestFit="1" customWidth="1"/>
    <col min="11005" max="11005" width="12.88671875" style="3" customWidth="1"/>
    <col min="11006" max="11006" width="17.33203125" style="3" customWidth="1"/>
    <col min="11007" max="11007" width="2.109375" style="3" customWidth="1"/>
    <col min="11008" max="11008" width="9.109375" style="3"/>
    <col min="11009" max="11009" width="42.6640625" style="3" customWidth="1"/>
    <col min="11010" max="11010" width="19.6640625" style="3" customWidth="1"/>
    <col min="11011" max="11011" width="5.6640625" style="3" customWidth="1"/>
    <col min="11012" max="11012" width="19.6640625" style="3" customWidth="1"/>
    <col min="11013" max="11013" width="4.6640625" style="3" customWidth="1"/>
    <col min="11014" max="11257" width="9.109375" style="3"/>
    <col min="11258" max="11258" width="32.88671875" style="3" customWidth="1"/>
    <col min="11259" max="11259" width="12.88671875" style="3" customWidth="1"/>
    <col min="11260" max="11260" width="9.33203125" style="3" bestFit="1" customWidth="1"/>
    <col min="11261" max="11261" width="12.88671875" style="3" customWidth="1"/>
    <col min="11262" max="11262" width="17.33203125" style="3" customWidth="1"/>
    <col min="11263" max="11263" width="2.109375" style="3" customWidth="1"/>
    <col min="11264" max="11264" width="9.109375" style="3"/>
    <col min="11265" max="11265" width="42.6640625" style="3" customWidth="1"/>
    <col min="11266" max="11266" width="19.6640625" style="3" customWidth="1"/>
    <col min="11267" max="11267" width="5.6640625" style="3" customWidth="1"/>
    <col min="11268" max="11268" width="19.6640625" style="3" customWidth="1"/>
    <col min="11269" max="11269" width="4.6640625" style="3" customWidth="1"/>
    <col min="11270" max="11513" width="9.109375" style="3"/>
    <col min="11514" max="11514" width="32.88671875" style="3" customWidth="1"/>
    <col min="11515" max="11515" width="12.88671875" style="3" customWidth="1"/>
    <col min="11516" max="11516" width="9.33203125" style="3" bestFit="1" customWidth="1"/>
    <col min="11517" max="11517" width="12.88671875" style="3" customWidth="1"/>
    <col min="11518" max="11518" width="17.33203125" style="3" customWidth="1"/>
    <col min="11519" max="11519" width="2.109375" style="3" customWidth="1"/>
    <col min="11520" max="11520" width="9.109375" style="3"/>
    <col min="11521" max="11521" width="42.6640625" style="3" customWidth="1"/>
    <col min="11522" max="11522" width="19.6640625" style="3" customWidth="1"/>
    <col min="11523" max="11523" width="5.6640625" style="3" customWidth="1"/>
    <col min="11524" max="11524" width="19.6640625" style="3" customWidth="1"/>
    <col min="11525" max="11525" width="4.6640625" style="3" customWidth="1"/>
    <col min="11526" max="11769" width="9.109375" style="3"/>
    <col min="11770" max="11770" width="32.88671875" style="3" customWidth="1"/>
    <col min="11771" max="11771" width="12.88671875" style="3" customWidth="1"/>
    <col min="11772" max="11772" width="9.33203125" style="3" bestFit="1" customWidth="1"/>
    <col min="11773" max="11773" width="12.88671875" style="3" customWidth="1"/>
    <col min="11774" max="11774" width="17.33203125" style="3" customWidth="1"/>
    <col min="11775" max="11775" width="2.109375" style="3" customWidth="1"/>
    <col min="11776" max="11776" width="9.109375" style="3"/>
    <col min="11777" max="11777" width="42.6640625" style="3" customWidth="1"/>
    <col min="11778" max="11778" width="19.6640625" style="3" customWidth="1"/>
    <col min="11779" max="11779" width="5.6640625" style="3" customWidth="1"/>
    <col min="11780" max="11780" width="19.6640625" style="3" customWidth="1"/>
    <col min="11781" max="11781" width="4.6640625" style="3" customWidth="1"/>
    <col min="11782" max="12025" width="9.109375" style="3"/>
    <col min="12026" max="12026" width="32.88671875" style="3" customWidth="1"/>
    <col min="12027" max="12027" width="12.88671875" style="3" customWidth="1"/>
    <col min="12028" max="12028" width="9.33203125" style="3" bestFit="1" customWidth="1"/>
    <col min="12029" max="12029" width="12.88671875" style="3" customWidth="1"/>
    <col min="12030" max="12030" width="17.33203125" style="3" customWidth="1"/>
    <col min="12031" max="12031" width="2.109375" style="3" customWidth="1"/>
    <col min="12032" max="12032" width="9.109375" style="3"/>
    <col min="12033" max="12033" width="42.6640625" style="3" customWidth="1"/>
    <col min="12034" max="12034" width="19.6640625" style="3" customWidth="1"/>
    <col min="12035" max="12035" width="5.6640625" style="3" customWidth="1"/>
    <col min="12036" max="12036" width="19.6640625" style="3" customWidth="1"/>
    <col min="12037" max="12037" width="4.6640625" style="3" customWidth="1"/>
    <col min="12038" max="12281" width="9.109375" style="3"/>
    <col min="12282" max="12282" width="32.88671875" style="3" customWidth="1"/>
    <col min="12283" max="12283" width="12.88671875" style="3" customWidth="1"/>
    <col min="12284" max="12284" width="9.33203125" style="3" bestFit="1" customWidth="1"/>
    <col min="12285" max="12285" width="12.88671875" style="3" customWidth="1"/>
    <col min="12286" max="12286" width="17.33203125" style="3" customWidth="1"/>
    <col min="12287" max="12287" width="2.109375" style="3" customWidth="1"/>
    <col min="12288" max="12288" width="9.109375" style="3"/>
    <col min="12289" max="12289" width="42.6640625" style="3" customWidth="1"/>
    <col min="12290" max="12290" width="19.6640625" style="3" customWidth="1"/>
    <col min="12291" max="12291" width="5.6640625" style="3" customWidth="1"/>
    <col min="12292" max="12292" width="19.6640625" style="3" customWidth="1"/>
    <col min="12293" max="12293" width="4.6640625" style="3" customWidth="1"/>
    <col min="12294" max="12537" width="9.109375" style="3"/>
    <col min="12538" max="12538" width="32.88671875" style="3" customWidth="1"/>
    <col min="12539" max="12539" width="12.88671875" style="3" customWidth="1"/>
    <col min="12540" max="12540" width="9.33203125" style="3" bestFit="1" customWidth="1"/>
    <col min="12541" max="12541" width="12.88671875" style="3" customWidth="1"/>
    <col min="12542" max="12542" width="17.33203125" style="3" customWidth="1"/>
    <col min="12543" max="12543" width="2.109375" style="3" customWidth="1"/>
    <col min="12544" max="12544" width="9.109375" style="3"/>
    <col min="12545" max="12545" width="42.6640625" style="3" customWidth="1"/>
    <col min="12546" max="12546" width="19.6640625" style="3" customWidth="1"/>
    <col min="12547" max="12547" width="5.6640625" style="3" customWidth="1"/>
    <col min="12548" max="12548" width="19.6640625" style="3" customWidth="1"/>
    <col min="12549" max="12549" width="4.6640625" style="3" customWidth="1"/>
    <col min="12550" max="12793" width="9.109375" style="3"/>
    <col min="12794" max="12794" width="32.88671875" style="3" customWidth="1"/>
    <col min="12795" max="12795" width="12.88671875" style="3" customWidth="1"/>
    <col min="12796" max="12796" width="9.33203125" style="3" bestFit="1" customWidth="1"/>
    <col min="12797" max="12797" width="12.88671875" style="3" customWidth="1"/>
    <col min="12798" max="12798" width="17.33203125" style="3" customWidth="1"/>
    <col min="12799" max="12799" width="2.109375" style="3" customWidth="1"/>
    <col min="12800" max="12800" width="9.109375" style="3"/>
    <col min="12801" max="12801" width="42.6640625" style="3" customWidth="1"/>
    <col min="12802" max="12802" width="19.6640625" style="3" customWidth="1"/>
    <col min="12803" max="12803" width="5.6640625" style="3" customWidth="1"/>
    <col min="12804" max="12804" width="19.6640625" style="3" customWidth="1"/>
    <col min="12805" max="12805" width="4.6640625" style="3" customWidth="1"/>
    <col min="12806" max="13049" width="9.109375" style="3"/>
    <col min="13050" max="13050" width="32.88671875" style="3" customWidth="1"/>
    <col min="13051" max="13051" width="12.88671875" style="3" customWidth="1"/>
    <col min="13052" max="13052" width="9.33203125" style="3" bestFit="1" customWidth="1"/>
    <col min="13053" max="13053" width="12.88671875" style="3" customWidth="1"/>
    <col min="13054" max="13054" width="17.33203125" style="3" customWidth="1"/>
    <col min="13055" max="13055" width="2.109375" style="3" customWidth="1"/>
    <col min="13056" max="13056" width="9.109375" style="3"/>
    <col min="13057" max="13057" width="42.6640625" style="3" customWidth="1"/>
    <col min="13058" max="13058" width="19.6640625" style="3" customWidth="1"/>
    <col min="13059" max="13059" width="5.6640625" style="3" customWidth="1"/>
    <col min="13060" max="13060" width="19.6640625" style="3" customWidth="1"/>
    <col min="13061" max="13061" width="4.6640625" style="3" customWidth="1"/>
    <col min="13062" max="13305" width="9.109375" style="3"/>
    <col min="13306" max="13306" width="32.88671875" style="3" customWidth="1"/>
    <col min="13307" max="13307" width="12.88671875" style="3" customWidth="1"/>
    <col min="13308" max="13308" width="9.33203125" style="3" bestFit="1" customWidth="1"/>
    <col min="13309" max="13309" width="12.88671875" style="3" customWidth="1"/>
    <col min="13310" max="13310" width="17.33203125" style="3" customWidth="1"/>
    <col min="13311" max="13311" width="2.109375" style="3" customWidth="1"/>
    <col min="13312" max="13312" width="9.109375" style="3"/>
    <col min="13313" max="13313" width="42.6640625" style="3" customWidth="1"/>
    <col min="13314" max="13314" width="19.6640625" style="3" customWidth="1"/>
    <col min="13315" max="13315" width="5.6640625" style="3" customWidth="1"/>
    <col min="13316" max="13316" width="19.6640625" style="3" customWidth="1"/>
    <col min="13317" max="13317" width="4.6640625" style="3" customWidth="1"/>
    <col min="13318" max="13561" width="9.109375" style="3"/>
    <col min="13562" max="13562" width="32.88671875" style="3" customWidth="1"/>
    <col min="13563" max="13563" width="12.88671875" style="3" customWidth="1"/>
    <col min="13564" max="13564" width="9.33203125" style="3" bestFit="1" customWidth="1"/>
    <col min="13565" max="13565" width="12.88671875" style="3" customWidth="1"/>
    <col min="13566" max="13566" width="17.33203125" style="3" customWidth="1"/>
    <col min="13567" max="13567" width="2.109375" style="3" customWidth="1"/>
    <col min="13568" max="13568" width="9.109375" style="3"/>
    <col min="13569" max="13569" width="42.6640625" style="3" customWidth="1"/>
    <col min="13570" max="13570" width="19.6640625" style="3" customWidth="1"/>
    <col min="13571" max="13571" width="5.6640625" style="3" customWidth="1"/>
    <col min="13572" max="13572" width="19.6640625" style="3" customWidth="1"/>
    <col min="13573" max="13573" width="4.6640625" style="3" customWidth="1"/>
    <col min="13574" max="13817" width="9.109375" style="3"/>
    <col min="13818" max="13818" width="32.88671875" style="3" customWidth="1"/>
    <col min="13819" max="13819" width="12.88671875" style="3" customWidth="1"/>
    <col min="13820" max="13820" width="9.33203125" style="3" bestFit="1" customWidth="1"/>
    <col min="13821" max="13821" width="12.88671875" style="3" customWidth="1"/>
    <col min="13822" max="13822" width="17.33203125" style="3" customWidth="1"/>
    <col min="13823" max="13823" width="2.109375" style="3" customWidth="1"/>
    <col min="13824" max="13824" width="9.109375" style="3"/>
    <col min="13825" max="13825" width="42.6640625" style="3" customWidth="1"/>
    <col min="13826" max="13826" width="19.6640625" style="3" customWidth="1"/>
    <col min="13827" max="13827" width="5.6640625" style="3" customWidth="1"/>
    <col min="13828" max="13828" width="19.6640625" style="3" customWidth="1"/>
    <col min="13829" max="13829" width="4.6640625" style="3" customWidth="1"/>
    <col min="13830" max="14073" width="9.109375" style="3"/>
    <col min="14074" max="14074" width="32.88671875" style="3" customWidth="1"/>
    <col min="14075" max="14075" width="12.88671875" style="3" customWidth="1"/>
    <col min="14076" max="14076" width="9.33203125" style="3" bestFit="1" customWidth="1"/>
    <col min="14077" max="14077" width="12.88671875" style="3" customWidth="1"/>
    <col min="14078" max="14078" width="17.33203125" style="3" customWidth="1"/>
    <col min="14079" max="14079" width="2.109375" style="3" customWidth="1"/>
    <col min="14080" max="14080" width="9.109375" style="3"/>
    <col min="14081" max="14081" width="42.6640625" style="3" customWidth="1"/>
    <col min="14082" max="14082" width="19.6640625" style="3" customWidth="1"/>
    <col min="14083" max="14083" width="5.6640625" style="3" customWidth="1"/>
    <col min="14084" max="14084" width="19.6640625" style="3" customWidth="1"/>
    <col min="14085" max="14085" width="4.6640625" style="3" customWidth="1"/>
    <col min="14086" max="14329" width="9.109375" style="3"/>
    <col min="14330" max="14330" width="32.88671875" style="3" customWidth="1"/>
    <col min="14331" max="14331" width="12.88671875" style="3" customWidth="1"/>
    <col min="14332" max="14332" width="9.33203125" style="3" bestFit="1" customWidth="1"/>
    <col min="14333" max="14333" width="12.88671875" style="3" customWidth="1"/>
    <col min="14334" max="14334" width="17.33203125" style="3" customWidth="1"/>
    <col min="14335" max="14335" width="2.109375" style="3" customWidth="1"/>
    <col min="14336" max="14336" width="9.109375" style="3"/>
    <col min="14337" max="14337" width="42.6640625" style="3" customWidth="1"/>
    <col min="14338" max="14338" width="19.6640625" style="3" customWidth="1"/>
    <col min="14339" max="14339" width="5.6640625" style="3" customWidth="1"/>
    <col min="14340" max="14340" width="19.6640625" style="3" customWidth="1"/>
    <col min="14341" max="14341" width="4.6640625" style="3" customWidth="1"/>
    <col min="14342" max="14585" width="9.109375" style="3"/>
    <col min="14586" max="14586" width="32.88671875" style="3" customWidth="1"/>
    <col min="14587" max="14587" width="12.88671875" style="3" customWidth="1"/>
    <col min="14588" max="14588" width="9.33203125" style="3" bestFit="1" customWidth="1"/>
    <col min="14589" max="14589" width="12.88671875" style="3" customWidth="1"/>
    <col min="14590" max="14590" width="17.33203125" style="3" customWidth="1"/>
    <col min="14591" max="14591" width="2.109375" style="3" customWidth="1"/>
    <col min="14592" max="14592" width="9.109375" style="3"/>
    <col min="14593" max="14593" width="42.6640625" style="3" customWidth="1"/>
    <col min="14594" max="14594" width="19.6640625" style="3" customWidth="1"/>
    <col min="14595" max="14595" width="5.6640625" style="3" customWidth="1"/>
    <col min="14596" max="14596" width="19.6640625" style="3" customWidth="1"/>
    <col min="14597" max="14597" width="4.6640625" style="3" customWidth="1"/>
    <col min="14598" max="14841" width="9.109375" style="3"/>
    <col min="14842" max="14842" width="32.88671875" style="3" customWidth="1"/>
    <col min="14843" max="14843" width="12.88671875" style="3" customWidth="1"/>
    <col min="14844" max="14844" width="9.33203125" style="3" bestFit="1" customWidth="1"/>
    <col min="14845" max="14845" width="12.88671875" style="3" customWidth="1"/>
    <col min="14846" max="14846" width="17.33203125" style="3" customWidth="1"/>
    <col min="14847" max="14847" width="2.109375" style="3" customWidth="1"/>
    <col min="14848" max="14848" width="9.109375" style="3"/>
    <col min="14849" max="14849" width="42.6640625" style="3" customWidth="1"/>
    <col min="14850" max="14850" width="19.6640625" style="3" customWidth="1"/>
    <col min="14851" max="14851" width="5.6640625" style="3" customWidth="1"/>
    <col min="14852" max="14852" width="19.6640625" style="3" customWidth="1"/>
    <col min="14853" max="14853" width="4.6640625" style="3" customWidth="1"/>
    <col min="14854" max="15097" width="9.109375" style="3"/>
    <col min="15098" max="15098" width="32.88671875" style="3" customWidth="1"/>
    <col min="15099" max="15099" width="12.88671875" style="3" customWidth="1"/>
    <col min="15100" max="15100" width="9.33203125" style="3" bestFit="1" customWidth="1"/>
    <col min="15101" max="15101" width="12.88671875" style="3" customWidth="1"/>
    <col min="15102" max="15102" width="17.33203125" style="3" customWidth="1"/>
    <col min="15103" max="15103" width="2.109375" style="3" customWidth="1"/>
    <col min="15104" max="15104" width="9.109375" style="3"/>
    <col min="15105" max="15105" width="42.6640625" style="3" customWidth="1"/>
    <col min="15106" max="15106" width="19.6640625" style="3" customWidth="1"/>
    <col min="15107" max="15107" width="5.6640625" style="3" customWidth="1"/>
    <col min="15108" max="15108" width="19.6640625" style="3" customWidth="1"/>
    <col min="15109" max="15109" width="4.6640625" style="3" customWidth="1"/>
    <col min="15110" max="15353" width="9.109375" style="3"/>
    <col min="15354" max="15354" width="32.88671875" style="3" customWidth="1"/>
    <col min="15355" max="15355" width="12.88671875" style="3" customWidth="1"/>
    <col min="15356" max="15356" width="9.33203125" style="3" bestFit="1" customWidth="1"/>
    <col min="15357" max="15357" width="12.88671875" style="3" customWidth="1"/>
    <col min="15358" max="15358" width="17.33203125" style="3" customWidth="1"/>
    <col min="15359" max="15359" width="2.109375" style="3" customWidth="1"/>
    <col min="15360" max="15360" width="9.109375" style="3"/>
    <col min="15361" max="15361" width="42.6640625" style="3" customWidth="1"/>
    <col min="15362" max="15362" width="19.6640625" style="3" customWidth="1"/>
    <col min="15363" max="15363" width="5.6640625" style="3" customWidth="1"/>
    <col min="15364" max="15364" width="19.6640625" style="3" customWidth="1"/>
    <col min="15365" max="15365" width="4.6640625" style="3" customWidth="1"/>
    <col min="15366" max="15609" width="9.109375" style="3"/>
    <col min="15610" max="15610" width="32.88671875" style="3" customWidth="1"/>
    <col min="15611" max="15611" width="12.88671875" style="3" customWidth="1"/>
    <col min="15612" max="15612" width="9.33203125" style="3" bestFit="1" customWidth="1"/>
    <col min="15613" max="15613" width="12.88671875" style="3" customWidth="1"/>
    <col min="15614" max="15614" width="17.33203125" style="3" customWidth="1"/>
    <col min="15615" max="15615" width="2.109375" style="3" customWidth="1"/>
    <col min="15616" max="15616" width="9.109375" style="3"/>
    <col min="15617" max="15617" width="42.6640625" style="3" customWidth="1"/>
    <col min="15618" max="15618" width="19.6640625" style="3" customWidth="1"/>
    <col min="15619" max="15619" width="5.6640625" style="3" customWidth="1"/>
    <col min="15620" max="15620" width="19.6640625" style="3" customWidth="1"/>
    <col min="15621" max="15621" width="4.6640625" style="3" customWidth="1"/>
    <col min="15622" max="15865" width="9.109375" style="3"/>
    <col min="15866" max="15866" width="32.88671875" style="3" customWidth="1"/>
    <col min="15867" max="15867" width="12.88671875" style="3" customWidth="1"/>
    <col min="15868" max="15868" width="9.33203125" style="3" bestFit="1" customWidth="1"/>
    <col min="15869" max="15869" width="12.88671875" style="3" customWidth="1"/>
    <col min="15870" max="15870" width="17.33203125" style="3" customWidth="1"/>
    <col min="15871" max="15871" width="2.109375" style="3" customWidth="1"/>
    <col min="15872" max="15872" width="9.109375" style="3"/>
    <col min="15873" max="15873" width="42.6640625" style="3" customWidth="1"/>
    <col min="15874" max="15874" width="19.6640625" style="3" customWidth="1"/>
    <col min="15875" max="15875" width="5.6640625" style="3" customWidth="1"/>
    <col min="15876" max="15876" width="19.6640625" style="3" customWidth="1"/>
    <col min="15877" max="15877" width="4.6640625" style="3" customWidth="1"/>
    <col min="15878" max="16121" width="9.109375" style="3"/>
    <col min="16122" max="16122" width="32.88671875" style="3" customWidth="1"/>
    <col min="16123" max="16123" width="12.88671875" style="3" customWidth="1"/>
    <col min="16124" max="16124" width="9.33203125" style="3" bestFit="1" customWidth="1"/>
    <col min="16125" max="16125" width="12.88671875" style="3" customWidth="1"/>
    <col min="16126" max="16126" width="17.33203125" style="3" customWidth="1"/>
    <col min="16127" max="16127" width="2.109375" style="3" customWidth="1"/>
    <col min="16128" max="16128" width="9.109375" style="3"/>
    <col min="16129" max="16129" width="42.6640625" style="3" customWidth="1"/>
    <col min="16130" max="16130" width="19.6640625" style="3" customWidth="1"/>
    <col min="16131" max="16131" width="5.6640625" style="3" customWidth="1"/>
    <col min="16132" max="16132" width="19.6640625" style="3" customWidth="1"/>
    <col min="16133" max="16133" width="4.6640625" style="3" customWidth="1"/>
    <col min="16134" max="16377" width="9.109375" style="3"/>
    <col min="16378" max="16378" width="32.88671875" style="3" customWidth="1"/>
    <col min="16379" max="16379" width="12.88671875" style="3" customWidth="1"/>
    <col min="16380" max="16380" width="9.33203125" style="3" bestFit="1" customWidth="1"/>
    <col min="16381" max="16381" width="12.88671875" style="3" customWidth="1"/>
    <col min="16382" max="16382" width="17.33203125" style="3" customWidth="1"/>
    <col min="16383" max="16383" width="2.109375" style="3" customWidth="1"/>
    <col min="16384" max="16384" width="9.109375" style="3"/>
  </cols>
  <sheetData>
    <row r="1" spans="1:13" ht="5.25" customHeight="1" thickBot="1" x14ac:dyDescent="0.35">
      <c r="A1" s="139" t="s">
        <v>6</v>
      </c>
    </row>
    <row r="2" spans="1:13" ht="16.2" thickBot="1" x14ac:dyDescent="0.35">
      <c r="A2" s="1066" t="s">
        <v>163</v>
      </c>
      <c r="B2" s="1067"/>
      <c r="C2" s="1067"/>
      <c r="D2" s="1068"/>
      <c r="E2" s="138"/>
      <c r="G2" s="1066" t="s">
        <v>163</v>
      </c>
      <c r="H2" s="1067"/>
      <c r="I2" s="1067"/>
      <c r="J2" s="1068"/>
      <c r="L2" s="125" t="s">
        <v>181</v>
      </c>
      <c r="M2" s="124"/>
    </row>
    <row r="3" spans="1:13" ht="15.6" x14ac:dyDescent="0.3">
      <c r="A3" s="66" t="s">
        <v>123</v>
      </c>
      <c r="B3" s="1073">
        <f>'Contact Info'!D3</f>
        <v>0</v>
      </c>
      <c r="C3" s="1074"/>
      <c r="D3" s="1075"/>
      <c r="G3" s="66" t="s">
        <v>123</v>
      </c>
      <c r="H3" s="1073">
        <f>B3</f>
        <v>0</v>
      </c>
      <c r="I3" s="1074"/>
      <c r="J3" s="1075"/>
      <c r="L3" s="123" t="s">
        <v>171</v>
      </c>
      <c r="M3" s="122" t="s">
        <v>170</v>
      </c>
    </row>
    <row r="4" spans="1:13" ht="15.6" x14ac:dyDescent="0.3">
      <c r="A4" s="66" t="s">
        <v>4</v>
      </c>
      <c r="B4" s="1076">
        <f>'Contact Info'!B3</f>
        <v>0</v>
      </c>
      <c r="C4" s="1077"/>
      <c r="D4" s="1078"/>
      <c r="G4" s="66" t="s">
        <v>4</v>
      </c>
      <c r="H4" s="1076">
        <f>B4</f>
        <v>0</v>
      </c>
      <c r="I4" s="1077"/>
      <c r="J4" s="1078"/>
      <c r="L4" s="131" t="s">
        <v>180</v>
      </c>
      <c r="M4" s="112">
        <v>5000</v>
      </c>
    </row>
    <row r="5" spans="1:13" ht="16.2" thickBot="1" x14ac:dyDescent="0.35">
      <c r="A5" s="65" t="s">
        <v>122</v>
      </c>
      <c r="B5" s="1079"/>
      <c r="C5" s="1080"/>
      <c r="D5" s="1081"/>
      <c r="E5" s="137" t="s">
        <v>0</v>
      </c>
      <c r="G5" s="65" t="s">
        <v>122</v>
      </c>
      <c r="H5" s="1079"/>
      <c r="I5" s="1080"/>
      <c r="J5" s="1081"/>
      <c r="L5" s="131" t="s">
        <v>179</v>
      </c>
      <c r="M5" s="112">
        <v>6000</v>
      </c>
    </row>
    <row r="6" spans="1:13" ht="15.75" customHeight="1" thickBot="1" x14ac:dyDescent="0.35">
      <c r="A6" s="64"/>
      <c r="B6" s="63"/>
      <c r="C6" s="63"/>
      <c r="D6" s="62"/>
      <c r="G6" s="64"/>
      <c r="H6" s="63"/>
      <c r="I6" s="63"/>
      <c r="J6" s="62"/>
      <c r="L6" s="131" t="s">
        <v>178</v>
      </c>
      <c r="M6" s="112">
        <v>7000</v>
      </c>
    </row>
    <row r="7" spans="1:13" ht="16.2" thickBot="1" x14ac:dyDescent="0.35">
      <c r="A7" s="61" t="s">
        <v>162</v>
      </c>
      <c r="B7" s="32"/>
      <c r="C7" s="1071"/>
      <c r="D7" s="1072"/>
      <c r="G7" s="61" t="s">
        <v>162</v>
      </c>
      <c r="H7" s="32"/>
      <c r="I7" s="1069"/>
      <c r="J7" s="1070"/>
      <c r="L7" s="131" t="s">
        <v>177</v>
      </c>
      <c r="M7" s="112">
        <v>8000</v>
      </c>
    </row>
    <row r="8" spans="1:13" ht="12" customHeight="1" thickBot="1" x14ac:dyDescent="0.35">
      <c r="A8" s="60"/>
      <c r="B8" s="59"/>
      <c r="C8" s="59"/>
      <c r="D8" s="58"/>
      <c r="G8" s="60"/>
      <c r="H8" s="59"/>
      <c r="I8" s="59"/>
      <c r="J8" s="58"/>
      <c r="L8" s="131" t="s">
        <v>176</v>
      </c>
      <c r="M8" s="112">
        <v>9000</v>
      </c>
    </row>
    <row r="9" spans="1:13" ht="16.2" thickBot="1" x14ac:dyDescent="0.35">
      <c r="A9" s="94" t="s">
        <v>161</v>
      </c>
      <c r="B9" s="135" t="s">
        <v>18</v>
      </c>
      <c r="C9" s="134"/>
      <c r="D9" s="133" t="s">
        <v>17</v>
      </c>
      <c r="E9" s="95" t="s">
        <v>0</v>
      </c>
      <c r="F9" s="136"/>
      <c r="G9" s="94" t="s">
        <v>161</v>
      </c>
      <c r="H9" s="135" t="s">
        <v>18</v>
      </c>
      <c r="I9" s="134"/>
      <c r="J9" s="133" t="s">
        <v>17</v>
      </c>
      <c r="L9" s="131" t="s">
        <v>175</v>
      </c>
      <c r="M9" s="112">
        <v>10000</v>
      </c>
    </row>
    <row r="10" spans="1:13" ht="15.6" x14ac:dyDescent="0.3">
      <c r="A10" s="83" t="s">
        <v>16</v>
      </c>
      <c r="B10" s="594">
        <v>0</v>
      </c>
      <c r="C10" s="132">
        <f>B10/60</f>
        <v>0</v>
      </c>
      <c r="D10" s="89"/>
      <c r="E10" s="81" t="s">
        <v>0</v>
      </c>
      <c r="F10" s="121" t="s">
        <v>0</v>
      </c>
      <c r="G10" s="83" t="s">
        <v>16</v>
      </c>
      <c r="H10" s="594"/>
      <c r="I10" s="132">
        <f>H10/60</f>
        <v>0</v>
      </c>
      <c r="J10" s="89"/>
      <c r="L10" s="131" t="s">
        <v>174</v>
      </c>
      <c r="M10" s="112">
        <v>12000</v>
      </c>
    </row>
    <row r="11" spans="1:13" ht="16.2" thickBot="1" x14ac:dyDescent="0.35">
      <c r="A11" s="83" t="s">
        <v>15</v>
      </c>
      <c r="B11" s="595">
        <v>0</v>
      </c>
      <c r="C11" s="84"/>
      <c r="D11" s="82"/>
      <c r="E11" s="81" t="s">
        <v>0</v>
      </c>
      <c r="F11" s="121" t="s">
        <v>0</v>
      </c>
      <c r="G11" s="83" t="s">
        <v>15</v>
      </c>
      <c r="H11" s="595"/>
      <c r="I11" s="84"/>
      <c r="J11" s="82"/>
      <c r="L11" s="130" t="s">
        <v>173</v>
      </c>
      <c r="M11" s="129">
        <v>14000</v>
      </c>
    </row>
    <row r="12" spans="1:13" ht="16.2" thickBot="1" x14ac:dyDescent="0.35">
      <c r="A12" s="83" t="s">
        <v>14</v>
      </c>
      <c r="B12" s="596">
        <v>0</v>
      </c>
      <c r="C12" s="84"/>
      <c r="D12" s="82"/>
      <c r="E12" s="81" t="s">
        <v>0</v>
      </c>
      <c r="F12" s="121" t="s">
        <v>0</v>
      </c>
      <c r="G12" s="83" t="s">
        <v>14</v>
      </c>
      <c r="H12" s="596"/>
      <c r="I12" s="84"/>
      <c r="J12" s="82"/>
      <c r="L12" s="128"/>
      <c r="M12" s="128"/>
    </row>
    <row r="13" spans="1:13" ht="16.2" thickBot="1" x14ac:dyDescent="0.35">
      <c r="A13" s="83" t="s">
        <v>13</v>
      </c>
      <c r="B13" s="127">
        <v>8760</v>
      </c>
      <c r="C13" s="84"/>
      <c r="D13" s="126"/>
      <c r="E13" s="70"/>
      <c r="F13" s="70"/>
      <c r="G13" s="83" t="s">
        <v>13</v>
      </c>
      <c r="H13" s="127">
        <v>8760</v>
      </c>
      <c r="I13" s="84"/>
      <c r="J13" s="126"/>
      <c r="L13" s="125" t="s">
        <v>172</v>
      </c>
      <c r="M13" s="124"/>
    </row>
    <row r="14" spans="1:13" ht="15.6" x14ac:dyDescent="0.3">
      <c r="A14" s="83" t="s">
        <v>12</v>
      </c>
      <c r="B14" s="25" t="e">
        <f>B13/C10*B11</f>
        <v>#DIV/0!</v>
      </c>
      <c r="C14" s="84"/>
      <c r="D14" s="597"/>
      <c r="E14" s="81" t="s">
        <v>0</v>
      </c>
      <c r="F14" s="121" t="s">
        <v>0</v>
      </c>
      <c r="G14" s="83" t="s">
        <v>12</v>
      </c>
      <c r="H14" s="86" t="e">
        <f>H13/I10*H11</f>
        <v>#DIV/0!</v>
      </c>
      <c r="I14" s="84"/>
      <c r="J14" s="597"/>
      <c r="L14" s="123" t="s">
        <v>171</v>
      </c>
      <c r="M14" s="122" t="s">
        <v>170</v>
      </c>
    </row>
    <row r="15" spans="1:13" ht="15.6" x14ac:dyDescent="0.3">
      <c r="A15" s="83" t="s">
        <v>11</v>
      </c>
      <c r="B15" s="120"/>
      <c r="C15" s="79"/>
      <c r="D15" s="598">
        <v>0</v>
      </c>
      <c r="E15" s="81" t="s">
        <v>0</v>
      </c>
      <c r="F15" s="121" t="s">
        <v>0</v>
      </c>
      <c r="G15" s="83" t="s">
        <v>11</v>
      </c>
      <c r="H15" s="120"/>
      <c r="I15" s="79"/>
      <c r="J15" s="598"/>
      <c r="L15" s="113" t="s">
        <v>169</v>
      </c>
      <c r="M15" s="112">
        <v>18000</v>
      </c>
    </row>
    <row r="16" spans="1:13" ht="12" customHeight="1" thickBot="1" x14ac:dyDescent="0.35">
      <c r="A16" s="119"/>
      <c r="B16" s="118"/>
      <c r="C16" s="68"/>
      <c r="D16" s="117"/>
      <c r="E16" s="72"/>
      <c r="F16" s="107"/>
      <c r="G16" s="119"/>
      <c r="H16" s="118"/>
      <c r="I16" s="68"/>
      <c r="J16" s="117"/>
      <c r="L16" s="113" t="s">
        <v>168</v>
      </c>
      <c r="M16" s="112">
        <v>21000</v>
      </c>
    </row>
    <row r="17" spans="1:13" ht="12" customHeight="1" thickBot="1" x14ac:dyDescent="0.35">
      <c r="A17" s="77"/>
      <c r="B17" s="116"/>
      <c r="C17" s="115"/>
      <c r="D17" s="114"/>
      <c r="E17" s="73" t="s">
        <v>0</v>
      </c>
      <c r="F17" s="107"/>
      <c r="G17" s="77"/>
      <c r="H17" s="116"/>
      <c r="I17" s="115"/>
      <c r="J17" s="114"/>
      <c r="L17" s="113" t="s">
        <v>167</v>
      </c>
      <c r="M17" s="112">
        <v>23000</v>
      </c>
    </row>
    <row r="18" spans="1:13" ht="16.2" thickBot="1" x14ac:dyDescent="0.35">
      <c r="A18" s="83" t="s">
        <v>10</v>
      </c>
      <c r="B18" s="111"/>
      <c r="C18" s="110"/>
      <c r="D18" s="42" t="e">
        <f>(B14-D14)*B12</f>
        <v>#DIV/0!</v>
      </c>
      <c r="E18" s="107" t="s">
        <v>0</v>
      </c>
      <c r="F18" s="107"/>
      <c r="G18" s="83" t="s">
        <v>10</v>
      </c>
      <c r="H18" s="111"/>
      <c r="I18" s="110"/>
      <c r="J18" s="42" t="e">
        <f>(H14-J14)*H12</f>
        <v>#DIV/0!</v>
      </c>
      <c r="L18" s="113" t="s">
        <v>166</v>
      </c>
      <c r="M18" s="112">
        <v>24000</v>
      </c>
    </row>
    <row r="19" spans="1:13" ht="16.2" thickBot="1" x14ac:dyDescent="0.35">
      <c r="A19" s="83" t="s">
        <v>9</v>
      </c>
      <c r="B19" s="111"/>
      <c r="C19" s="110"/>
      <c r="D19" s="39" t="e">
        <f>D18*10</f>
        <v>#DIV/0!</v>
      </c>
      <c r="E19" s="107" t="s">
        <v>0</v>
      </c>
      <c r="F19" s="107"/>
      <c r="G19" s="83" t="s">
        <v>9</v>
      </c>
      <c r="H19" s="111"/>
      <c r="I19" s="110"/>
      <c r="J19" s="39" t="e">
        <f>J18*10</f>
        <v>#DIV/0!</v>
      </c>
      <c r="L19" s="109" t="s">
        <v>165</v>
      </c>
      <c r="M19" s="108"/>
    </row>
    <row r="20" spans="1:13" ht="16.2" thickBot="1" x14ac:dyDescent="0.35">
      <c r="A20" s="83" t="s">
        <v>8</v>
      </c>
      <c r="B20" s="111"/>
      <c r="C20" s="110"/>
      <c r="D20" s="388" t="e">
        <f>D19/D15</f>
        <v>#DIV/0!</v>
      </c>
      <c r="E20" s="107" t="s">
        <v>0</v>
      </c>
      <c r="F20" s="106"/>
      <c r="G20" s="83" t="s">
        <v>8</v>
      </c>
      <c r="H20" s="111"/>
      <c r="I20" s="110"/>
      <c r="J20" s="388" t="e">
        <f>J19/J15</f>
        <v>#DIV/0!</v>
      </c>
      <c r="L20" s="105" t="s">
        <v>164</v>
      </c>
      <c r="M20" s="104"/>
    </row>
    <row r="21" spans="1:13" ht="13.8" x14ac:dyDescent="0.3">
      <c r="A21" s="102"/>
      <c r="B21" s="101" t="s">
        <v>7</v>
      </c>
      <c r="C21" s="100"/>
      <c r="D21" s="99"/>
      <c r="E21" s="70"/>
      <c r="F21" s="103"/>
      <c r="G21" s="102"/>
      <c r="H21" s="101" t="s">
        <v>7</v>
      </c>
      <c r="I21" s="100"/>
      <c r="J21" s="99"/>
    </row>
    <row r="22" spans="1:13" ht="14.4" thickBot="1" x14ac:dyDescent="0.35">
      <c r="A22" s="69"/>
      <c r="B22" s="68"/>
      <c r="C22" s="68"/>
      <c r="D22" s="98"/>
      <c r="E22" s="70"/>
      <c r="F22" s="70"/>
      <c r="G22" s="69"/>
      <c r="H22" s="68"/>
      <c r="I22" s="68"/>
      <c r="J22" s="98"/>
    </row>
    <row r="23" spans="1:13" ht="14.4" thickBot="1" x14ac:dyDescent="0.35">
      <c r="A23" s="97"/>
      <c r="B23" s="70"/>
      <c r="C23" s="70"/>
      <c r="D23" s="96"/>
      <c r="E23" s="70"/>
      <c r="F23" s="70"/>
      <c r="G23" s="97"/>
      <c r="H23" s="70"/>
      <c r="I23" s="70"/>
      <c r="J23" s="96"/>
    </row>
    <row r="24" spans="1:13" ht="16.2" thickBot="1" x14ac:dyDescent="0.35">
      <c r="A24" s="94" t="s">
        <v>160</v>
      </c>
      <c r="B24" s="92" t="s">
        <v>18</v>
      </c>
      <c r="C24" s="93"/>
      <c r="D24" s="92" t="s">
        <v>17</v>
      </c>
      <c r="E24" s="95" t="s">
        <v>0</v>
      </c>
      <c r="F24" s="72"/>
      <c r="G24" s="94" t="s">
        <v>160</v>
      </c>
      <c r="H24" s="92" t="s">
        <v>18</v>
      </c>
      <c r="I24" s="93"/>
      <c r="J24" s="92" t="s">
        <v>17</v>
      </c>
    </row>
    <row r="25" spans="1:13" ht="15.6" x14ac:dyDescent="0.3">
      <c r="A25" s="83" t="s">
        <v>159</v>
      </c>
      <c r="B25" s="599"/>
      <c r="C25" s="87"/>
      <c r="D25" s="91"/>
      <c r="E25" s="81" t="s">
        <v>0</v>
      </c>
      <c r="F25" s="72" t="s">
        <v>0</v>
      </c>
      <c r="G25" s="83" t="s">
        <v>159</v>
      </c>
      <c r="H25" s="599"/>
      <c r="I25" s="87"/>
      <c r="J25" s="91"/>
    </row>
    <row r="26" spans="1:13" ht="15.6" x14ac:dyDescent="0.3">
      <c r="A26" s="83" t="s">
        <v>158</v>
      </c>
      <c r="B26" s="600" t="s">
        <v>0</v>
      </c>
      <c r="C26" s="90"/>
      <c r="D26" s="602" t="s">
        <v>0</v>
      </c>
      <c r="E26" s="81" t="s">
        <v>0</v>
      </c>
      <c r="F26" s="72" t="s">
        <v>0</v>
      </c>
      <c r="G26" s="83" t="s">
        <v>158</v>
      </c>
      <c r="H26" s="600"/>
      <c r="I26" s="90"/>
      <c r="J26" s="602"/>
    </row>
    <row r="27" spans="1:13" ht="15.6" x14ac:dyDescent="0.3">
      <c r="A27" s="83" t="s">
        <v>157</v>
      </c>
      <c r="B27" s="601" t="s">
        <v>0</v>
      </c>
      <c r="C27" s="87"/>
      <c r="D27" s="89"/>
      <c r="E27" s="81" t="s">
        <v>0</v>
      </c>
      <c r="F27" s="72" t="s">
        <v>0</v>
      </c>
      <c r="G27" s="83" t="s">
        <v>157</v>
      </c>
      <c r="H27" s="601"/>
      <c r="I27" s="87"/>
      <c r="J27" s="89"/>
    </row>
    <row r="28" spans="1:13" ht="15.6" x14ac:dyDescent="0.3">
      <c r="A28" s="83" t="s">
        <v>83</v>
      </c>
      <c r="B28" s="88" t="str">
        <f>IF(B27="Annual Professional Maintenance", "0.01", "0.03")</f>
        <v>0.03</v>
      </c>
      <c r="C28" s="87"/>
      <c r="D28" s="82"/>
      <c r="E28" s="81" t="s">
        <v>0</v>
      </c>
      <c r="F28" s="72" t="s">
        <v>0</v>
      </c>
      <c r="G28" s="83" t="s">
        <v>83</v>
      </c>
      <c r="H28" s="27" t="str">
        <f>IF(H27="Annual Professional Maintenance", "0.01", "0.03")</f>
        <v>0.03</v>
      </c>
      <c r="I28" s="87"/>
      <c r="J28" s="82"/>
    </row>
    <row r="29" spans="1:13" ht="15.6" x14ac:dyDescent="0.3">
      <c r="A29" s="83" t="s">
        <v>156</v>
      </c>
      <c r="B29" s="86" t="e">
        <f>B26*(1-B28)^(B5-B25)</f>
        <v>#VALUE!</v>
      </c>
      <c r="C29" s="79"/>
      <c r="D29" s="82"/>
      <c r="E29" s="81" t="s">
        <v>0</v>
      </c>
      <c r="F29" s="72" t="s">
        <v>0</v>
      </c>
      <c r="G29" s="83" t="s">
        <v>156</v>
      </c>
      <c r="H29" s="25">
        <f>H26*(1-H28)^(H5-H25)</f>
        <v>0</v>
      </c>
      <c r="I29" s="79"/>
      <c r="J29" s="82"/>
    </row>
    <row r="30" spans="1:13" ht="12" customHeight="1" x14ac:dyDescent="0.3">
      <c r="A30" s="83"/>
      <c r="B30" s="85"/>
      <c r="C30" s="79"/>
      <c r="D30" s="82"/>
      <c r="E30" s="72" t="s">
        <v>0</v>
      </c>
      <c r="F30" s="72"/>
      <c r="G30" s="83"/>
      <c r="H30" s="85"/>
      <c r="I30" s="79"/>
      <c r="J30" s="82"/>
    </row>
    <row r="31" spans="1:13" ht="15.6" x14ac:dyDescent="0.3">
      <c r="A31" s="83" t="s">
        <v>155</v>
      </c>
      <c r="B31" s="603" t="s">
        <v>0</v>
      </c>
      <c r="C31" s="84"/>
      <c r="D31" s="82"/>
      <c r="E31" s="81" t="s">
        <v>0</v>
      </c>
      <c r="F31" s="72" t="s">
        <v>0</v>
      </c>
      <c r="G31" s="83" t="s">
        <v>155</v>
      </c>
      <c r="H31" s="603"/>
      <c r="I31" s="84"/>
      <c r="J31" s="82"/>
    </row>
    <row r="32" spans="1:13" ht="15.6" x14ac:dyDescent="0.3">
      <c r="A32" s="83" t="s">
        <v>154</v>
      </c>
      <c r="B32" s="604" t="s">
        <v>0</v>
      </c>
      <c r="C32" s="84"/>
      <c r="D32" s="82"/>
      <c r="E32" s="81" t="s">
        <v>0</v>
      </c>
      <c r="F32" s="72" t="s">
        <v>0</v>
      </c>
      <c r="G32" s="83" t="s">
        <v>154</v>
      </c>
      <c r="H32" s="604"/>
      <c r="I32" s="84"/>
      <c r="J32" s="82"/>
    </row>
    <row r="33" spans="1:10" ht="15.6" x14ac:dyDescent="0.3">
      <c r="A33" s="83"/>
      <c r="B33" s="23" t="e">
        <f>B32*B34</f>
        <v>#VALUE!</v>
      </c>
      <c r="C33" s="84"/>
      <c r="D33" s="82"/>
      <c r="E33" s="81" t="s">
        <v>0</v>
      </c>
      <c r="F33" s="72" t="s">
        <v>0</v>
      </c>
      <c r="G33" s="83"/>
      <c r="H33" s="23">
        <f>H32*H34</f>
        <v>0</v>
      </c>
      <c r="I33" s="84"/>
      <c r="J33" s="82"/>
    </row>
    <row r="34" spans="1:10" ht="15.6" x14ac:dyDescent="0.3">
      <c r="A34" s="83" t="s">
        <v>153</v>
      </c>
      <c r="B34" s="605"/>
      <c r="C34" s="79"/>
      <c r="D34" s="82"/>
      <c r="E34" s="81" t="s">
        <v>0</v>
      </c>
      <c r="F34" s="72" t="s">
        <v>0</v>
      </c>
      <c r="G34" s="83" t="s">
        <v>153</v>
      </c>
      <c r="H34" s="605"/>
      <c r="I34" s="79"/>
      <c r="J34" s="82"/>
    </row>
    <row r="35" spans="1:10" ht="12" customHeight="1" thickBot="1" x14ac:dyDescent="0.35">
      <c r="A35" s="80"/>
      <c r="B35" s="79"/>
      <c r="C35" s="79"/>
      <c r="D35" s="78"/>
      <c r="E35" s="81" t="s">
        <v>0</v>
      </c>
      <c r="F35" s="72" t="s">
        <v>0</v>
      </c>
      <c r="G35" s="80"/>
      <c r="H35" s="79"/>
      <c r="I35" s="79"/>
      <c r="J35" s="78"/>
    </row>
    <row r="36" spans="1:10" ht="16.2" thickBot="1" x14ac:dyDescent="0.35">
      <c r="A36" s="77"/>
      <c r="B36" s="76"/>
      <c r="C36" s="75"/>
      <c r="D36" s="74"/>
      <c r="E36" s="73" t="s">
        <v>0</v>
      </c>
      <c r="F36" s="72"/>
      <c r="G36" s="19"/>
      <c r="H36" s="18"/>
      <c r="I36" s="17"/>
      <c r="J36" s="16"/>
    </row>
    <row r="37" spans="1:10" ht="16.2" thickBot="1" x14ac:dyDescent="0.35">
      <c r="A37" s="10" t="s">
        <v>152</v>
      </c>
      <c r="B37" s="12"/>
      <c r="C37" s="15"/>
      <c r="D37" s="14" t="e">
        <f>(D26-C39)*0.1</f>
        <v>#VALUE!</v>
      </c>
      <c r="E37" s="72" t="s">
        <v>0</v>
      </c>
      <c r="F37" s="72"/>
      <c r="G37" s="10" t="s">
        <v>152</v>
      </c>
      <c r="H37" s="12"/>
      <c r="I37" s="15"/>
      <c r="J37" s="14" t="e">
        <f>(J26-I39)*0.1</f>
        <v>#DIV/0!</v>
      </c>
    </row>
    <row r="38" spans="1:10" ht="16.2" thickBot="1" x14ac:dyDescent="0.35">
      <c r="A38" s="10"/>
      <c r="B38" s="71" t="s">
        <v>151</v>
      </c>
      <c r="C38" s="8"/>
      <c r="D38" s="13"/>
      <c r="E38" s="72"/>
      <c r="F38" s="72"/>
      <c r="G38" s="10"/>
      <c r="H38" s="71" t="s">
        <v>151</v>
      </c>
      <c r="I38" s="8"/>
      <c r="J38" s="13"/>
    </row>
    <row r="39" spans="1:10" ht="20.25" customHeight="1" thickBot="1" x14ac:dyDescent="0.35">
      <c r="A39" s="10" t="s">
        <v>150</v>
      </c>
      <c r="B39" s="12"/>
      <c r="C39" s="12" t="e">
        <f>B31/B33</f>
        <v>#VALUE!</v>
      </c>
      <c r="D39" s="11" t="e">
        <f>(D26-B29)*0.1</f>
        <v>#VALUE!</v>
      </c>
      <c r="E39" s="72" t="s">
        <v>0</v>
      </c>
      <c r="F39" s="72"/>
      <c r="G39" s="10" t="s">
        <v>150</v>
      </c>
      <c r="H39" s="12"/>
      <c r="I39" s="12" t="e">
        <f>H31/H33</f>
        <v>#DIV/0!</v>
      </c>
      <c r="J39" s="11">
        <f>(J26-H29)*0.1</f>
        <v>0</v>
      </c>
    </row>
    <row r="40" spans="1:10" ht="15.6" x14ac:dyDescent="0.3">
      <c r="A40" s="10"/>
      <c r="B40" s="71" t="s">
        <v>149</v>
      </c>
      <c r="C40" s="8"/>
      <c r="D40" s="7"/>
      <c r="E40" s="70"/>
      <c r="F40" s="70"/>
      <c r="G40" s="10"/>
      <c r="H40" s="71" t="s">
        <v>149</v>
      </c>
      <c r="I40" s="8"/>
      <c r="J40" s="7"/>
    </row>
    <row r="41" spans="1:10" ht="14.4" thickBot="1" x14ac:dyDescent="0.35">
      <c r="A41" s="6"/>
      <c r="B41" s="5"/>
      <c r="C41" s="5"/>
      <c r="D41" s="4"/>
      <c r="E41" s="70"/>
      <c r="F41" s="70"/>
      <c r="G41" s="69"/>
      <c r="H41" s="68"/>
      <c r="I41" s="68"/>
      <c r="J41" s="67"/>
    </row>
    <row r="42" spans="1:10" ht="13.8" x14ac:dyDescent="0.3"/>
    <row r="43" spans="1:10" ht="16.2" thickBot="1" x14ac:dyDescent="0.35">
      <c r="G43" s="52"/>
    </row>
    <row r="44" spans="1:10" ht="16.2" thickBot="1" x14ac:dyDescent="0.35">
      <c r="A44" s="1066" t="s">
        <v>163</v>
      </c>
      <c r="B44" s="1067"/>
      <c r="C44" s="1067"/>
      <c r="D44" s="1068"/>
      <c r="G44" s="1066" t="s">
        <v>163</v>
      </c>
      <c r="H44" s="1067"/>
      <c r="I44" s="1067"/>
      <c r="J44" s="1068"/>
    </row>
    <row r="45" spans="1:10" ht="15.6" x14ac:dyDescent="0.3">
      <c r="A45" s="66" t="s">
        <v>123</v>
      </c>
      <c r="B45" s="1073">
        <f>B3</f>
        <v>0</v>
      </c>
      <c r="C45" s="1074"/>
      <c r="D45" s="1075"/>
      <c r="G45" s="66" t="s">
        <v>123</v>
      </c>
      <c r="H45" s="1073">
        <f>B45</f>
        <v>0</v>
      </c>
      <c r="I45" s="1074"/>
      <c r="J45" s="1075"/>
    </row>
    <row r="46" spans="1:10" ht="15.6" x14ac:dyDescent="0.3">
      <c r="A46" s="66" t="s">
        <v>4</v>
      </c>
      <c r="B46" s="1076">
        <f>B4</f>
        <v>0</v>
      </c>
      <c r="C46" s="1077"/>
      <c r="D46" s="1078"/>
      <c r="G46" s="66" t="s">
        <v>4</v>
      </c>
      <c r="H46" s="1076">
        <f>B46</f>
        <v>0</v>
      </c>
      <c r="I46" s="1077"/>
      <c r="J46" s="1078"/>
    </row>
    <row r="47" spans="1:10" ht="16.2" thickBot="1" x14ac:dyDescent="0.35">
      <c r="A47" s="65" t="s">
        <v>122</v>
      </c>
      <c r="B47" s="1079"/>
      <c r="C47" s="1080"/>
      <c r="D47" s="1081"/>
      <c r="G47" s="65" t="s">
        <v>122</v>
      </c>
      <c r="H47" s="1079"/>
      <c r="I47" s="1080"/>
      <c r="J47" s="1081"/>
    </row>
    <row r="48" spans="1:10" ht="14.4" thickBot="1" x14ac:dyDescent="0.35">
      <c r="A48" s="64"/>
      <c r="B48" s="63"/>
      <c r="C48" s="63"/>
      <c r="D48" s="62"/>
      <c r="G48" s="64"/>
      <c r="H48" s="63"/>
      <c r="I48" s="63"/>
      <c r="J48" s="62"/>
    </row>
    <row r="49" spans="1:10" ht="16.2" thickBot="1" x14ac:dyDescent="0.35">
      <c r="A49" s="61" t="s">
        <v>162</v>
      </c>
      <c r="B49" s="32"/>
      <c r="C49" s="1069"/>
      <c r="D49" s="1070"/>
      <c r="G49" s="61" t="s">
        <v>162</v>
      </c>
      <c r="H49" s="32"/>
      <c r="I49" s="1069"/>
      <c r="J49" s="1070"/>
    </row>
    <row r="50" spans="1:10" ht="16.2" thickBot="1" x14ac:dyDescent="0.35">
      <c r="A50" s="60"/>
      <c r="B50" s="59"/>
      <c r="C50" s="59"/>
      <c r="D50" s="58"/>
      <c r="G50" s="60"/>
      <c r="H50" s="59"/>
      <c r="I50" s="59"/>
      <c r="J50" s="58"/>
    </row>
    <row r="51" spans="1:10" ht="16.2" thickBot="1" x14ac:dyDescent="0.35">
      <c r="A51" s="33" t="s">
        <v>161</v>
      </c>
      <c r="B51" s="56" t="s">
        <v>18</v>
      </c>
      <c r="C51" s="55"/>
      <c r="D51" s="54" t="s">
        <v>17</v>
      </c>
      <c r="E51" s="57"/>
      <c r="F51" s="57"/>
      <c r="G51" s="33" t="s">
        <v>161</v>
      </c>
      <c r="H51" s="56" t="s">
        <v>18</v>
      </c>
      <c r="I51" s="55"/>
      <c r="J51" s="54" t="s">
        <v>17</v>
      </c>
    </row>
    <row r="52" spans="1:10" ht="15.6" x14ac:dyDescent="0.3">
      <c r="A52" s="10" t="s">
        <v>16</v>
      </c>
      <c r="B52" s="594"/>
      <c r="C52" s="53">
        <f>B52/60</f>
        <v>0</v>
      </c>
      <c r="D52" s="28"/>
      <c r="F52" s="52"/>
      <c r="G52" s="10" t="s">
        <v>16</v>
      </c>
      <c r="H52" s="594"/>
      <c r="I52" s="53">
        <f>H52/60</f>
        <v>0</v>
      </c>
      <c r="J52" s="28"/>
    </row>
    <row r="53" spans="1:10" ht="15.6" x14ac:dyDescent="0.3">
      <c r="A53" s="10" t="s">
        <v>15</v>
      </c>
      <c r="B53" s="595"/>
      <c r="C53" s="12"/>
      <c r="D53" s="22"/>
      <c r="F53" s="52"/>
      <c r="G53" s="10" t="s">
        <v>15</v>
      </c>
      <c r="H53" s="595"/>
      <c r="I53" s="12"/>
      <c r="J53" s="22"/>
    </row>
    <row r="54" spans="1:10" ht="15.6" x14ac:dyDescent="0.3">
      <c r="A54" s="10" t="s">
        <v>14</v>
      </c>
      <c r="B54" s="596"/>
      <c r="C54" s="12"/>
      <c r="D54" s="22"/>
      <c r="G54" s="10" t="s">
        <v>14</v>
      </c>
      <c r="H54" s="596"/>
      <c r="I54" s="12"/>
      <c r="J54" s="22"/>
    </row>
    <row r="55" spans="1:10" ht="15.6" x14ac:dyDescent="0.3">
      <c r="A55" s="10" t="s">
        <v>13</v>
      </c>
      <c r="B55" s="51">
        <v>8760</v>
      </c>
      <c r="C55" s="12"/>
      <c r="D55" s="50"/>
      <c r="G55" s="10" t="s">
        <v>13</v>
      </c>
      <c r="H55" s="51">
        <v>8760</v>
      </c>
      <c r="I55" s="12"/>
      <c r="J55" s="50"/>
    </row>
    <row r="56" spans="1:10" ht="15.6" x14ac:dyDescent="0.3">
      <c r="A56" s="10" t="s">
        <v>12</v>
      </c>
      <c r="B56" s="25" t="e">
        <f>B55/C52*B53</f>
        <v>#DIV/0!</v>
      </c>
      <c r="C56" s="12"/>
      <c r="D56" s="597"/>
      <c r="G56" s="10" t="s">
        <v>12</v>
      </c>
      <c r="H56" s="25" t="e">
        <f>H55/I52*H53</f>
        <v>#DIV/0!</v>
      </c>
      <c r="I56" s="12"/>
      <c r="J56" s="597"/>
    </row>
    <row r="57" spans="1:10" ht="15.6" x14ac:dyDescent="0.3">
      <c r="A57" s="10" t="s">
        <v>11</v>
      </c>
      <c r="B57" s="49"/>
      <c r="C57" s="15"/>
      <c r="D57" s="598"/>
      <c r="G57" s="10" t="s">
        <v>11</v>
      </c>
      <c r="H57" s="49"/>
      <c r="I57" s="15"/>
      <c r="J57" s="598"/>
    </row>
    <row r="58" spans="1:10" ht="16.2" thickBot="1" x14ac:dyDescent="0.35">
      <c r="A58" s="48"/>
      <c r="B58" s="47"/>
      <c r="C58" s="5"/>
      <c r="D58" s="46"/>
      <c r="G58" s="48"/>
      <c r="H58" s="47"/>
      <c r="I58" s="5"/>
      <c r="J58" s="46"/>
    </row>
    <row r="59" spans="1:10" ht="16.2" thickBot="1" x14ac:dyDescent="0.35">
      <c r="A59" s="19"/>
      <c r="B59" s="45"/>
      <c r="C59" s="44"/>
      <c r="D59" s="43"/>
      <c r="G59" s="19"/>
      <c r="H59" s="45"/>
      <c r="I59" s="44"/>
      <c r="J59" s="43"/>
    </row>
    <row r="60" spans="1:10" ht="16.2" thickBot="1" x14ac:dyDescent="0.35">
      <c r="A60" s="10" t="s">
        <v>10</v>
      </c>
      <c r="B60" s="41"/>
      <c r="C60" s="40"/>
      <c r="D60" s="42" t="e">
        <f>(B56-D56)*B54</f>
        <v>#DIV/0!</v>
      </c>
      <c r="G60" s="10" t="s">
        <v>10</v>
      </c>
      <c r="H60" s="41"/>
      <c r="I60" s="40"/>
      <c r="J60" s="42" t="e">
        <f>(H56-J56)*H54</f>
        <v>#DIV/0!</v>
      </c>
    </row>
    <row r="61" spans="1:10" ht="16.2" thickBot="1" x14ac:dyDescent="0.35">
      <c r="A61" s="10" t="s">
        <v>9</v>
      </c>
      <c r="B61" s="41"/>
      <c r="C61" s="40"/>
      <c r="D61" s="39" t="e">
        <f>D60*10</f>
        <v>#DIV/0!</v>
      </c>
      <c r="G61" s="10" t="s">
        <v>9</v>
      </c>
      <c r="H61" s="41"/>
      <c r="I61" s="40"/>
      <c r="J61" s="39" t="e">
        <f>J60*10</f>
        <v>#DIV/0!</v>
      </c>
    </row>
    <row r="62" spans="1:10" ht="16.2" thickBot="1" x14ac:dyDescent="0.35">
      <c r="A62" s="10" t="s">
        <v>8</v>
      </c>
      <c r="B62" s="41"/>
      <c r="C62" s="40"/>
      <c r="D62" s="388" t="e">
        <f>D61/D57</f>
        <v>#DIV/0!</v>
      </c>
      <c r="G62" s="10" t="s">
        <v>8</v>
      </c>
      <c r="H62" s="41"/>
      <c r="I62" s="40"/>
      <c r="J62" s="388" t="e">
        <f>J61/J57</f>
        <v>#DIV/0!</v>
      </c>
    </row>
    <row r="63" spans="1:10" ht="16.5" customHeight="1" x14ac:dyDescent="0.3">
      <c r="A63" s="38"/>
      <c r="B63" s="9" t="s">
        <v>7</v>
      </c>
      <c r="C63" s="8"/>
      <c r="D63" s="37"/>
      <c r="G63" s="38"/>
      <c r="H63" s="9" t="s">
        <v>7</v>
      </c>
      <c r="I63" s="8"/>
      <c r="J63" s="37"/>
    </row>
    <row r="64" spans="1:10" ht="16.5" customHeight="1" thickBot="1" x14ac:dyDescent="0.35">
      <c r="A64" s="6"/>
      <c r="B64" s="5"/>
      <c r="C64" s="5"/>
      <c r="D64" s="36"/>
      <c r="G64" s="6"/>
      <c r="H64" s="5"/>
      <c r="I64" s="5"/>
      <c r="J64" s="36"/>
    </row>
    <row r="65" spans="1:10" ht="16.5" customHeight="1" thickBot="1" x14ac:dyDescent="0.35">
      <c r="A65" s="35"/>
      <c r="D65" s="34"/>
      <c r="G65" s="35"/>
      <c r="J65" s="34"/>
    </row>
    <row r="66" spans="1:10" ht="16.5" customHeight="1" thickBot="1" x14ac:dyDescent="0.35">
      <c r="A66" s="33" t="s">
        <v>160</v>
      </c>
      <c r="B66" s="31" t="s">
        <v>18</v>
      </c>
      <c r="C66" s="32"/>
      <c r="D66" s="31" t="s">
        <v>17</v>
      </c>
      <c r="G66" s="33" t="s">
        <v>160</v>
      </c>
      <c r="H66" s="31" t="s">
        <v>18</v>
      </c>
      <c r="I66" s="32"/>
      <c r="J66" s="31" t="s">
        <v>17</v>
      </c>
    </row>
    <row r="67" spans="1:10" ht="16.5" customHeight="1" x14ac:dyDescent="0.3">
      <c r="A67" s="10" t="s">
        <v>159</v>
      </c>
      <c r="B67" s="599"/>
      <c r="C67" s="26"/>
      <c r="D67" s="30"/>
      <c r="G67" s="10" t="s">
        <v>159</v>
      </c>
      <c r="H67" s="599"/>
      <c r="I67" s="26"/>
      <c r="J67" s="30"/>
    </row>
    <row r="68" spans="1:10" ht="16.5" customHeight="1" x14ac:dyDescent="0.3">
      <c r="A68" s="10" t="s">
        <v>158</v>
      </c>
      <c r="B68" s="600"/>
      <c r="C68" s="29"/>
      <c r="D68" s="602"/>
      <c r="G68" s="10" t="s">
        <v>158</v>
      </c>
      <c r="H68" s="600"/>
      <c r="I68" s="29"/>
      <c r="J68" s="602"/>
    </row>
    <row r="69" spans="1:10" ht="16.5" customHeight="1" x14ac:dyDescent="0.3">
      <c r="A69" s="10" t="s">
        <v>157</v>
      </c>
      <c r="B69" s="606"/>
      <c r="C69" s="26"/>
      <c r="D69" s="28"/>
      <c r="G69" s="10" t="s">
        <v>157</v>
      </c>
      <c r="H69" s="606"/>
      <c r="I69" s="26"/>
      <c r="J69" s="28"/>
    </row>
    <row r="70" spans="1:10" ht="16.5" customHeight="1" x14ac:dyDescent="0.3">
      <c r="A70" s="10" t="s">
        <v>83</v>
      </c>
      <c r="B70" s="27" t="str">
        <f>IF(B69="Annual Professional Maintenance", "0.01", "0.03")</f>
        <v>0.03</v>
      </c>
      <c r="C70" s="26"/>
      <c r="D70" s="22"/>
      <c r="G70" s="10" t="s">
        <v>83</v>
      </c>
      <c r="H70" s="27" t="str">
        <f>IF(H69="Annual Professional Maintenance", "0.01", "0.03")</f>
        <v>0.03</v>
      </c>
      <c r="I70" s="26"/>
      <c r="J70" s="22"/>
    </row>
    <row r="71" spans="1:10" ht="16.5" customHeight="1" x14ac:dyDescent="0.3">
      <c r="A71" s="10" t="s">
        <v>156</v>
      </c>
      <c r="B71" s="25">
        <f>B68*(1-B70)^(B47-B67)</f>
        <v>0</v>
      </c>
      <c r="C71" s="15"/>
      <c r="D71" s="22"/>
      <c r="G71" s="10" t="s">
        <v>156</v>
      </c>
      <c r="H71" s="25">
        <f>H68*(1-H70)^(H47-H67)</f>
        <v>0</v>
      </c>
      <c r="I71" s="15"/>
      <c r="J71" s="22"/>
    </row>
    <row r="72" spans="1:10" ht="16.5" customHeight="1" x14ac:dyDescent="0.3">
      <c r="A72" s="10"/>
      <c r="B72" s="24"/>
      <c r="C72" s="15"/>
      <c r="D72" s="22"/>
      <c r="G72" s="10"/>
      <c r="H72" s="24"/>
      <c r="I72" s="15"/>
      <c r="J72" s="22"/>
    </row>
    <row r="73" spans="1:10" ht="16.5" customHeight="1" x14ac:dyDescent="0.3">
      <c r="A73" s="10" t="s">
        <v>155</v>
      </c>
      <c r="B73" s="603"/>
      <c r="C73" s="12"/>
      <c r="D73" s="22"/>
      <c r="G73" s="10" t="s">
        <v>155</v>
      </c>
      <c r="H73" s="603"/>
      <c r="I73" s="12"/>
      <c r="J73" s="22"/>
    </row>
    <row r="74" spans="1:10" ht="16.5" customHeight="1" x14ac:dyDescent="0.3">
      <c r="A74" s="10" t="s">
        <v>154</v>
      </c>
      <c r="B74" s="604"/>
      <c r="C74" s="12"/>
      <c r="D74" s="22"/>
      <c r="G74" s="10" t="s">
        <v>154</v>
      </c>
      <c r="H74" s="604"/>
      <c r="I74" s="12"/>
      <c r="J74" s="22"/>
    </row>
    <row r="75" spans="1:10" ht="16.5" customHeight="1" x14ac:dyDescent="0.3">
      <c r="A75" s="10"/>
      <c r="B75" s="23">
        <f>B74*B76</f>
        <v>0</v>
      </c>
      <c r="C75" s="12"/>
      <c r="D75" s="22"/>
      <c r="G75" s="10"/>
      <c r="H75" s="23">
        <f>H74*H76</f>
        <v>0</v>
      </c>
      <c r="I75" s="12"/>
      <c r="J75" s="22"/>
    </row>
    <row r="76" spans="1:10" ht="16.5" customHeight="1" x14ac:dyDescent="0.3">
      <c r="A76" s="10" t="s">
        <v>153</v>
      </c>
      <c r="B76" s="605"/>
      <c r="C76" s="15"/>
      <c r="D76" s="22"/>
      <c r="G76" s="10" t="s">
        <v>153</v>
      </c>
      <c r="H76" s="605"/>
      <c r="I76" s="15"/>
      <c r="J76" s="22"/>
    </row>
    <row r="77" spans="1:10" ht="16.5" customHeight="1" thickBot="1" x14ac:dyDescent="0.35">
      <c r="A77" s="21"/>
      <c r="B77" s="15"/>
      <c r="C77" s="15"/>
      <c r="D77" s="20"/>
      <c r="G77" s="21"/>
      <c r="H77" s="15"/>
      <c r="I77" s="15"/>
      <c r="J77" s="20"/>
    </row>
    <row r="78" spans="1:10" ht="16.5" customHeight="1" thickBot="1" x14ac:dyDescent="0.35">
      <c r="A78" s="19"/>
      <c r="B78" s="18"/>
      <c r="C78" s="17"/>
      <c r="D78" s="16"/>
      <c r="G78" s="19"/>
      <c r="H78" s="18"/>
      <c r="I78" s="17"/>
      <c r="J78" s="16"/>
    </row>
    <row r="79" spans="1:10" ht="16.5" customHeight="1" thickBot="1" x14ac:dyDescent="0.35">
      <c r="A79" s="10" t="s">
        <v>152</v>
      </c>
      <c r="B79" s="12"/>
      <c r="C79" s="15"/>
      <c r="D79" s="14" t="e">
        <f>(D68-C81)*0.1</f>
        <v>#DIV/0!</v>
      </c>
      <c r="G79" s="10" t="s">
        <v>152</v>
      </c>
      <c r="H79" s="12"/>
      <c r="I79" s="15"/>
      <c r="J79" s="14" t="e">
        <f>(J68-I81)*0.1</f>
        <v>#DIV/0!</v>
      </c>
    </row>
    <row r="80" spans="1:10" ht="16.5" customHeight="1" thickBot="1" x14ac:dyDescent="0.35">
      <c r="A80" s="10"/>
      <c r="B80" s="9" t="s">
        <v>151</v>
      </c>
      <c r="C80" s="8"/>
      <c r="D80" s="13"/>
      <c r="G80" s="10"/>
      <c r="H80" s="9" t="s">
        <v>151</v>
      </c>
      <c r="I80" s="8"/>
      <c r="J80" s="13"/>
    </row>
    <row r="81" spans="1:10" ht="16.5" customHeight="1" thickBot="1" x14ac:dyDescent="0.35">
      <c r="A81" s="10" t="s">
        <v>150</v>
      </c>
      <c r="B81" s="12"/>
      <c r="C81" s="12" t="e">
        <f>B73/B75</f>
        <v>#DIV/0!</v>
      </c>
      <c r="D81" s="11">
        <f>(D68-B71)*0.1</f>
        <v>0</v>
      </c>
      <c r="G81" s="10" t="s">
        <v>150</v>
      </c>
      <c r="H81" s="12"/>
      <c r="I81" s="12" t="e">
        <f>H73/H75</f>
        <v>#DIV/0!</v>
      </c>
      <c r="J81" s="11">
        <f>(J68-H71)*0.1</f>
        <v>0</v>
      </c>
    </row>
    <row r="82" spans="1:10" ht="16.5" customHeight="1" x14ac:dyDescent="0.3">
      <c r="A82" s="10"/>
      <c r="B82" s="9" t="s">
        <v>149</v>
      </c>
      <c r="C82" s="8"/>
      <c r="D82" s="7"/>
      <c r="G82" s="10"/>
      <c r="H82" s="9" t="s">
        <v>149</v>
      </c>
      <c r="I82" s="8"/>
      <c r="J82" s="7"/>
    </row>
    <row r="83" spans="1:10" ht="16.5" customHeight="1" thickBot="1" x14ac:dyDescent="0.35">
      <c r="A83" s="6"/>
      <c r="B83" s="5"/>
      <c r="C83" s="5"/>
      <c r="D83" s="4"/>
      <c r="G83" s="6"/>
      <c r="H83" s="5"/>
      <c r="I83" s="5"/>
      <c r="J83" s="4"/>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A2:D2"/>
    <mergeCell ref="G2:J2"/>
    <mergeCell ref="B3:D3"/>
    <mergeCell ref="H3:J3"/>
    <mergeCell ref="B4:D4"/>
    <mergeCell ref="H4:J4"/>
    <mergeCell ref="B5:D5"/>
    <mergeCell ref="H5:J5"/>
    <mergeCell ref="C7:D7"/>
    <mergeCell ref="I7:J7"/>
    <mergeCell ref="A44:D44"/>
    <mergeCell ref="G44:J44"/>
    <mergeCell ref="C49:D49"/>
    <mergeCell ref="I49:J49"/>
    <mergeCell ref="B45:D45"/>
    <mergeCell ref="H45:J45"/>
    <mergeCell ref="B46:D46"/>
    <mergeCell ref="H46:J46"/>
    <mergeCell ref="B47:D47"/>
    <mergeCell ref="H47:J47"/>
  </mergeCells>
  <dataValidations count="23">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formula1>"110, 220"</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formula1>0</formula1>
      <formula2>2099</formula2>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formula1>"LR1, LR2, Kitchen, BR1, BR2, BR3, BR4, Bath1, Bath2, Other"</formula1>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formula1>"Annual Professional Maintenance, Seldom or Never Maintained"</formula1>
    </dataValidation>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formula1>0</formula1>
      <formula2>2099</formula2>
    </dataValidation>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dataValidation type="list" allowBlank="1" showInputMessage="1" sqref="B27">
      <formula1>"Annual Professional Maintenance, Seldom or Never Maintained"</formula1>
    </dataValidation>
  </dataValidations>
  <pageMargins left="0.7" right="0.7" top="0.75" bottom="0.75" header="0.3" footer="0.3"/>
  <pageSetup scale="86" orientation="portrait" horizontalDpi="300" verticalDpi="0" r:id="rId1"/>
  <rowBreaks count="1" manualBreakCount="1">
    <brk id="42" max="16383" man="1"/>
  </rowBreaks>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showGridLines="0" topLeftCell="G1" zoomScaleNormal="100" workbookViewId="0">
      <selection activeCell="O34" sqref="O34"/>
    </sheetView>
  </sheetViews>
  <sheetFormatPr defaultRowHeight="16.5" customHeight="1" x14ac:dyDescent="0.3"/>
  <cols>
    <col min="1" max="1" width="42.6640625" style="3" customWidth="1"/>
    <col min="2" max="2" width="31" style="3" customWidth="1"/>
    <col min="3" max="3" width="9" style="3" customWidth="1"/>
    <col min="4" max="4" width="19.6640625" style="3" customWidth="1"/>
    <col min="5" max="5" width="4.6640625" style="3" customWidth="1"/>
    <col min="6" max="6" width="9.109375" style="3"/>
    <col min="7" max="7" width="37.5546875" style="3" customWidth="1"/>
    <col min="8" max="8" width="23.109375" style="3" customWidth="1"/>
    <col min="9" max="9" width="9.109375" style="3"/>
    <col min="10" max="10" width="18.109375" style="3" customWidth="1"/>
    <col min="11" max="11" width="9.109375" style="3"/>
    <col min="12" max="12" width="25.5546875" style="3" customWidth="1"/>
    <col min="13" max="13" width="24.5546875" style="3" customWidth="1"/>
    <col min="14" max="249" width="9.109375" style="3"/>
    <col min="250" max="250" width="32.88671875" style="3" customWidth="1"/>
    <col min="251" max="251" width="12.88671875" style="3" customWidth="1"/>
    <col min="252" max="252" width="9.33203125" style="3" bestFit="1" customWidth="1"/>
    <col min="253" max="253" width="12.88671875" style="3" customWidth="1"/>
    <col min="254" max="254" width="17.33203125" style="3" customWidth="1"/>
    <col min="255" max="255" width="2.109375" style="3" customWidth="1"/>
    <col min="256" max="256" width="9.109375" style="3"/>
    <col min="257" max="257" width="42.6640625" style="3" customWidth="1"/>
    <col min="258" max="258" width="19.6640625" style="3" customWidth="1"/>
    <col min="259" max="259" width="5.6640625" style="3" customWidth="1"/>
    <col min="260" max="260" width="19.6640625" style="3" customWidth="1"/>
    <col min="261" max="261" width="4.6640625" style="3" customWidth="1"/>
    <col min="262" max="505" width="9.109375" style="3"/>
    <col min="506" max="506" width="32.88671875" style="3" customWidth="1"/>
    <col min="507" max="507" width="12.88671875" style="3" customWidth="1"/>
    <col min="508" max="508" width="9.33203125" style="3" bestFit="1" customWidth="1"/>
    <col min="509" max="509" width="12.88671875" style="3" customWidth="1"/>
    <col min="510" max="510" width="17.33203125" style="3" customWidth="1"/>
    <col min="511" max="511" width="2.109375" style="3" customWidth="1"/>
    <col min="512" max="512" width="9.109375" style="3"/>
    <col min="513" max="513" width="42.6640625" style="3" customWidth="1"/>
    <col min="514" max="514" width="19.6640625" style="3" customWidth="1"/>
    <col min="515" max="515" width="5.6640625" style="3" customWidth="1"/>
    <col min="516" max="516" width="19.6640625" style="3" customWidth="1"/>
    <col min="517" max="517" width="4.6640625" style="3" customWidth="1"/>
    <col min="518" max="761" width="9.109375" style="3"/>
    <col min="762" max="762" width="32.88671875" style="3" customWidth="1"/>
    <col min="763" max="763" width="12.88671875" style="3" customWidth="1"/>
    <col min="764" max="764" width="9.33203125" style="3" bestFit="1" customWidth="1"/>
    <col min="765" max="765" width="12.88671875" style="3" customWidth="1"/>
    <col min="766" max="766" width="17.33203125" style="3" customWidth="1"/>
    <col min="767" max="767" width="2.109375" style="3" customWidth="1"/>
    <col min="768" max="768" width="9.109375" style="3"/>
    <col min="769" max="769" width="42.6640625" style="3" customWidth="1"/>
    <col min="770" max="770" width="19.6640625" style="3" customWidth="1"/>
    <col min="771" max="771" width="5.6640625" style="3" customWidth="1"/>
    <col min="772" max="772" width="19.6640625" style="3" customWidth="1"/>
    <col min="773" max="773" width="4.6640625" style="3" customWidth="1"/>
    <col min="774" max="1017" width="9.109375" style="3"/>
    <col min="1018" max="1018" width="32.88671875" style="3" customWidth="1"/>
    <col min="1019" max="1019" width="12.88671875" style="3" customWidth="1"/>
    <col min="1020" max="1020" width="9.33203125" style="3" bestFit="1" customWidth="1"/>
    <col min="1021" max="1021" width="12.88671875" style="3" customWidth="1"/>
    <col min="1022" max="1022" width="17.33203125" style="3" customWidth="1"/>
    <col min="1023" max="1023" width="2.109375" style="3" customWidth="1"/>
    <col min="1024" max="1024" width="9.109375" style="3"/>
    <col min="1025" max="1025" width="42.6640625" style="3" customWidth="1"/>
    <col min="1026" max="1026" width="19.6640625" style="3" customWidth="1"/>
    <col min="1027" max="1027" width="5.6640625" style="3" customWidth="1"/>
    <col min="1028" max="1028" width="19.6640625" style="3" customWidth="1"/>
    <col min="1029" max="1029" width="4.6640625" style="3" customWidth="1"/>
    <col min="1030" max="1273" width="9.109375" style="3"/>
    <col min="1274" max="1274" width="32.88671875" style="3" customWidth="1"/>
    <col min="1275" max="1275" width="12.88671875" style="3" customWidth="1"/>
    <col min="1276" max="1276" width="9.33203125" style="3" bestFit="1" customWidth="1"/>
    <col min="1277" max="1277" width="12.88671875" style="3" customWidth="1"/>
    <col min="1278" max="1278" width="17.33203125" style="3" customWidth="1"/>
    <col min="1279" max="1279" width="2.109375" style="3" customWidth="1"/>
    <col min="1280" max="1280" width="9.109375" style="3"/>
    <col min="1281" max="1281" width="42.6640625" style="3" customWidth="1"/>
    <col min="1282" max="1282" width="19.6640625" style="3" customWidth="1"/>
    <col min="1283" max="1283" width="5.6640625" style="3" customWidth="1"/>
    <col min="1284" max="1284" width="19.6640625" style="3" customWidth="1"/>
    <col min="1285" max="1285" width="4.6640625" style="3" customWidth="1"/>
    <col min="1286" max="1529" width="9.109375" style="3"/>
    <col min="1530" max="1530" width="32.88671875" style="3" customWidth="1"/>
    <col min="1531" max="1531" width="12.88671875" style="3" customWidth="1"/>
    <col min="1532" max="1532" width="9.33203125" style="3" bestFit="1" customWidth="1"/>
    <col min="1533" max="1533" width="12.88671875" style="3" customWidth="1"/>
    <col min="1534" max="1534" width="17.33203125" style="3" customWidth="1"/>
    <col min="1535" max="1535" width="2.109375" style="3" customWidth="1"/>
    <col min="1536" max="1536" width="9.109375" style="3"/>
    <col min="1537" max="1537" width="42.6640625" style="3" customWidth="1"/>
    <col min="1538" max="1538" width="19.6640625" style="3" customWidth="1"/>
    <col min="1539" max="1539" width="5.6640625" style="3" customWidth="1"/>
    <col min="1540" max="1540" width="19.6640625" style="3" customWidth="1"/>
    <col min="1541" max="1541" width="4.6640625" style="3" customWidth="1"/>
    <col min="1542" max="1785" width="9.109375" style="3"/>
    <col min="1786" max="1786" width="32.88671875" style="3" customWidth="1"/>
    <col min="1787" max="1787" width="12.88671875" style="3" customWidth="1"/>
    <col min="1788" max="1788" width="9.33203125" style="3" bestFit="1" customWidth="1"/>
    <col min="1789" max="1789" width="12.88671875" style="3" customWidth="1"/>
    <col min="1790" max="1790" width="17.33203125" style="3" customWidth="1"/>
    <col min="1791" max="1791" width="2.109375" style="3" customWidth="1"/>
    <col min="1792" max="1792" width="9.109375" style="3"/>
    <col min="1793" max="1793" width="42.6640625" style="3" customWidth="1"/>
    <col min="1794" max="1794" width="19.6640625" style="3" customWidth="1"/>
    <col min="1795" max="1795" width="5.6640625" style="3" customWidth="1"/>
    <col min="1796" max="1796" width="19.6640625" style="3" customWidth="1"/>
    <col min="1797" max="1797" width="4.6640625" style="3" customWidth="1"/>
    <col min="1798" max="2041" width="9.109375" style="3"/>
    <col min="2042" max="2042" width="32.88671875" style="3" customWidth="1"/>
    <col min="2043" max="2043" width="12.88671875" style="3" customWidth="1"/>
    <col min="2044" max="2044" width="9.33203125" style="3" bestFit="1" customWidth="1"/>
    <col min="2045" max="2045" width="12.88671875" style="3" customWidth="1"/>
    <col min="2046" max="2046" width="17.33203125" style="3" customWidth="1"/>
    <col min="2047" max="2047" width="2.109375" style="3" customWidth="1"/>
    <col min="2048" max="2048" width="9.109375" style="3"/>
    <col min="2049" max="2049" width="42.6640625" style="3" customWidth="1"/>
    <col min="2050" max="2050" width="19.6640625" style="3" customWidth="1"/>
    <col min="2051" max="2051" width="5.6640625" style="3" customWidth="1"/>
    <col min="2052" max="2052" width="19.6640625" style="3" customWidth="1"/>
    <col min="2053" max="2053" width="4.6640625" style="3" customWidth="1"/>
    <col min="2054" max="2297" width="9.109375" style="3"/>
    <col min="2298" max="2298" width="32.88671875" style="3" customWidth="1"/>
    <col min="2299" max="2299" width="12.88671875" style="3" customWidth="1"/>
    <col min="2300" max="2300" width="9.33203125" style="3" bestFit="1" customWidth="1"/>
    <col min="2301" max="2301" width="12.88671875" style="3" customWidth="1"/>
    <col min="2302" max="2302" width="17.33203125" style="3" customWidth="1"/>
    <col min="2303" max="2303" width="2.109375" style="3" customWidth="1"/>
    <col min="2304" max="2304" width="9.109375" style="3"/>
    <col min="2305" max="2305" width="42.6640625" style="3" customWidth="1"/>
    <col min="2306" max="2306" width="19.6640625" style="3" customWidth="1"/>
    <col min="2307" max="2307" width="5.6640625" style="3" customWidth="1"/>
    <col min="2308" max="2308" width="19.6640625" style="3" customWidth="1"/>
    <col min="2309" max="2309" width="4.6640625" style="3" customWidth="1"/>
    <col min="2310" max="2553" width="9.109375" style="3"/>
    <col min="2554" max="2554" width="32.88671875" style="3" customWidth="1"/>
    <col min="2555" max="2555" width="12.88671875" style="3" customWidth="1"/>
    <col min="2556" max="2556" width="9.33203125" style="3" bestFit="1" customWidth="1"/>
    <col min="2557" max="2557" width="12.88671875" style="3" customWidth="1"/>
    <col min="2558" max="2558" width="17.33203125" style="3" customWidth="1"/>
    <col min="2559" max="2559" width="2.109375" style="3" customWidth="1"/>
    <col min="2560" max="2560" width="9.109375" style="3"/>
    <col min="2561" max="2561" width="42.6640625" style="3" customWidth="1"/>
    <col min="2562" max="2562" width="19.6640625" style="3" customWidth="1"/>
    <col min="2563" max="2563" width="5.6640625" style="3" customWidth="1"/>
    <col min="2564" max="2564" width="19.6640625" style="3" customWidth="1"/>
    <col min="2565" max="2565" width="4.6640625" style="3" customWidth="1"/>
    <col min="2566" max="2809" width="9.109375" style="3"/>
    <col min="2810" max="2810" width="32.88671875" style="3" customWidth="1"/>
    <col min="2811" max="2811" width="12.88671875" style="3" customWidth="1"/>
    <col min="2812" max="2812" width="9.33203125" style="3" bestFit="1" customWidth="1"/>
    <col min="2813" max="2813" width="12.88671875" style="3" customWidth="1"/>
    <col min="2814" max="2814" width="17.33203125" style="3" customWidth="1"/>
    <col min="2815" max="2815" width="2.109375" style="3" customWidth="1"/>
    <col min="2816" max="2816" width="9.109375" style="3"/>
    <col min="2817" max="2817" width="42.6640625" style="3" customWidth="1"/>
    <col min="2818" max="2818" width="19.6640625" style="3" customWidth="1"/>
    <col min="2819" max="2819" width="5.6640625" style="3" customWidth="1"/>
    <col min="2820" max="2820" width="19.6640625" style="3" customWidth="1"/>
    <col min="2821" max="2821" width="4.6640625" style="3" customWidth="1"/>
    <col min="2822" max="3065" width="9.109375" style="3"/>
    <col min="3066" max="3066" width="32.88671875" style="3" customWidth="1"/>
    <col min="3067" max="3067" width="12.88671875" style="3" customWidth="1"/>
    <col min="3068" max="3068" width="9.33203125" style="3" bestFit="1" customWidth="1"/>
    <col min="3069" max="3069" width="12.88671875" style="3" customWidth="1"/>
    <col min="3070" max="3070" width="17.33203125" style="3" customWidth="1"/>
    <col min="3071" max="3071" width="2.109375" style="3" customWidth="1"/>
    <col min="3072" max="3072" width="9.109375" style="3"/>
    <col min="3073" max="3073" width="42.6640625" style="3" customWidth="1"/>
    <col min="3074" max="3074" width="19.6640625" style="3" customWidth="1"/>
    <col min="3075" max="3075" width="5.6640625" style="3" customWidth="1"/>
    <col min="3076" max="3076" width="19.6640625" style="3" customWidth="1"/>
    <col min="3077" max="3077" width="4.6640625" style="3" customWidth="1"/>
    <col min="3078" max="3321" width="9.109375" style="3"/>
    <col min="3322" max="3322" width="32.88671875" style="3" customWidth="1"/>
    <col min="3323" max="3323" width="12.88671875" style="3" customWidth="1"/>
    <col min="3324" max="3324" width="9.33203125" style="3" bestFit="1" customWidth="1"/>
    <col min="3325" max="3325" width="12.88671875" style="3" customWidth="1"/>
    <col min="3326" max="3326" width="17.33203125" style="3" customWidth="1"/>
    <col min="3327" max="3327" width="2.109375" style="3" customWidth="1"/>
    <col min="3328" max="3328" width="9.109375" style="3"/>
    <col min="3329" max="3329" width="42.6640625" style="3" customWidth="1"/>
    <col min="3330" max="3330" width="19.6640625" style="3" customWidth="1"/>
    <col min="3331" max="3331" width="5.6640625" style="3" customWidth="1"/>
    <col min="3332" max="3332" width="19.6640625" style="3" customWidth="1"/>
    <col min="3333" max="3333" width="4.6640625" style="3" customWidth="1"/>
    <col min="3334" max="3577" width="9.109375" style="3"/>
    <col min="3578" max="3578" width="32.88671875" style="3" customWidth="1"/>
    <col min="3579" max="3579" width="12.88671875" style="3" customWidth="1"/>
    <col min="3580" max="3580" width="9.33203125" style="3" bestFit="1" customWidth="1"/>
    <col min="3581" max="3581" width="12.88671875" style="3" customWidth="1"/>
    <col min="3582" max="3582" width="17.33203125" style="3" customWidth="1"/>
    <col min="3583" max="3583" width="2.109375" style="3" customWidth="1"/>
    <col min="3584" max="3584" width="9.109375" style="3"/>
    <col min="3585" max="3585" width="42.6640625" style="3" customWidth="1"/>
    <col min="3586" max="3586" width="19.6640625" style="3" customWidth="1"/>
    <col min="3587" max="3587" width="5.6640625" style="3" customWidth="1"/>
    <col min="3588" max="3588" width="19.6640625" style="3" customWidth="1"/>
    <col min="3589" max="3589" width="4.6640625" style="3" customWidth="1"/>
    <col min="3590" max="3833" width="9.109375" style="3"/>
    <col min="3834" max="3834" width="32.88671875" style="3" customWidth="1"/>
    <col min="3835" max="3835" width="12.88671875" style="3" customWidth="1"/>
    <col min="3836" max="3836" width="9.33203125" style="3" bestFit="1" customWidth="1"/>
    <col min="3837" max="3837" width="12.88671875" style="3" customWidth="1"/>
    <col min="3838" max="3838" width="17.33203125" style="3" customWidth="1"/>
    <col min="3839" max="3839" width="2.109375" style="3" customWidth="1"/>
    <col min="3840" max="3840" width="9.109375" style="3"/>
    <col min="3841" max="3841" width="42.6640625" style="3" customWidth="1"/>
    <col min="3842" max="3842" width="19.6640625" style="3" customWidth="1"/>
    <col min="3843" max="3843" width="5.6640625" style="3" customWidth="1"/>
    <col min="3844" max="3844" width="19.6640625" style="3" customWidth="1"/>
    <col min="3845" max="3845" width="4.6640625" style="3" customWidth="1"/>
    <col min="3846" max="4089" width="9.109375" style="3"/>
    <col min="4090" max="4090" width="32.88671875" style="3" customWidth="1"/>
    <col min="4091" max="4091" width="12.88671875" style="3" customWidth="1"/>
    <col min="4092" max="4092" width="9.33203125" style="3" bestFit="1" customWidth="1"/>
    <col min="4093" max="4093" width="12.88671875" style="3" customWidth="1"/>
    <col min="4094" max="4094" width="17.33203125" style="3" customWidth="1"/>
    <col min="4095" max="4095" width="2.109375" style="3" customWidth="1"/>
    <col min="4096" max="4096" width="9.109375" style="3"/>
    <col min="4097" max="4097" width="42.6640625" style="3" customWidth="1"/>
    <col min="4098" max="4098" width="19.6640625" style="3" customWidth="1"/>
    <col min="4099" max="4099" width="5.6640625" style="3" customWidth="1"/>
    <col min="4100" max="4100" width="19.6640625" style="3" customWidth="1"/>
    <col min="4101" max="4101" width="4.6640625" style="3" customWidth="1"/>
    <col min="4102" max="4345" width="9.109375" style="3"/>
    <col min="4346" max="4346" width="32.88671875" style="3" customWidth="1"/>
    <col min="4347" max="4347" width="12.88671875" style="3" customWidth="1"/>
    <col min="4348" max="4348" width="9.33203125" style="3" bestFit="1" customWidth="1"/>
    <col min="4349" max="4349" width="12.88671875" style="3" customWidth="1"/>
    <col min="4350" max="4350" width="17.33203125" style="3" customWidth="1"/>
    <col min="4351" max="4351" width="2.109375" style="3" customWidth="1"/>
    <col min="4352" max="4352" width="9.109375" style="3"/>
    <col min="4353" max="4353" width="42.6640625" style="3" customWidth="1"/>
    <col min="4354" max="4354" width="19.6640625" style="3" customWidth="1"/>
    <col min="4355" max="4355" width="5.6640625" style="3" customWidth="1"/>
    <col min="4356" max="4356" width="19.6640625" style="3" customWidth="1"/>
    <col min="4357" max="4357" width="4.6640625" style="3" customWidth="1"/>
    <col min="4358" max="4601" width="9.109375" style="3"/>
    <col min="4602" max="4602" width="32.88671875" style="3" customWidth="1"/>
    <col min="4603" max="4603" width="12.88671875" style="3" customWidth="1"/>
    <col min="4604" max="4604" width="9.33203125" style="3" bestFit="1" customWidth="1"/>
    <col min="4605" max="4605" width="12.88671875" style="3" customWidth="1"/>
    <col min="4606" max="4606" width="17.33203125" style="3" customWidth="1"/>
    <col min="4607" max="4607" width="2.109375" style="3" customWidth="1"/>
    <col min="4608" max="4608" width="9.109375" style="3"/>
    <col min="4609" max="4609" width="42.6640625" style="3" customWidth="1"/>
    <col min="4610" max="4610" width="19.6640625" style="3" customWidth="1"/>
    <col min="4611" max="4611" width="5.6640625" style="3" customWidth="1"/>
    <col min="4612" max="4612" width="19.6640625" style="3" customWidth="1"/>
    <col min="4613" max="4613" width="4.6640625" style="3" customWidth="1"/>
    <col min="4614" max="4857" width="9.109375" style="3"/>
    <col min="4858" max="4858" width="32.88671875" style="3" customWidth="1"/>
    <col min="4859" max="4859" width="12.88671875" style="3" customWidth="1"/>
    <col min="4860" max="4860" width="9.33203125" style="3" bestFit="1" customWidth="1"/>
    <col min="4861" max="4861" width="12.88671875" style="3" customWidth="1"/>
    <col min="4862" max="4862" width="17.33203125" style="3" customWidth="1"/>
    <col min="4863" max="4863" width="2.109375" style="3" customWidth="1"/>
    <col min="4864" max="4864" width="9.109375" style="3"/>
    <col min="4865" max="4865" width="42.6640625" style="3" customWidth="1"/>
    <col min="4866" max="4866" width="19.6640625" style="3" customWidth="1"/>
    <col min="4867" max="4867" width="5.6640625" style="3" customWidth="1"/>
    <col min="4868" max="4868" width="19.6640625" style="3" customWidth="1"/>
    <col min="4869" max="4869" width="4.6640625" style="3" customWidth="1"/>
    <col min="4870" max="5113" width="9.109375" style="3"/>
    <col min="5114" max="5114" width="32.88671875" style="3" customWidth="1"/>
    <col min="5115" max="5115" width="12.88671875" style="3" customWidth="1"/>
    <col min="5116" max="5116" width="9.33203125" style="3" bestFit="1" customWidth="1"/>
    <col min="5117" max="5117" width="12.88671875" style="3" customWidth="1"/>
    <col min="5118" max="5118" width="17.33203125" style="3" customWidth="1"/>
    <col min="5119" max="5119" width="2.109375" style="3" customWidth="1"/>
    <col min="5120" max="5120" width="9.109375" style="3"/>
    <col min="5121" max="5121" width="42.6640625" style="3" customWidth="1"/>
    <col min="5122" max="5122" width="19.6640625" style="3" customWidth="1"/>
    <col min="5123" max="5123" width="5.6640625" style="3" customWidth="1"/>
    <col min="5124" max="5124" width="19.6640625" style="3" customWidth="1"/>
    <col min="5125" max="5125" width="4.6640625" style="3" customWidth="1"/>
    <col min="5126" max="5369" width="9.109375" style="3"/>
    <col min="5370" max="5370" width="32.88671875" style="3" customWidth="1"/>
    <col min="5371" max="5371" width="12.88671875" style="3" customWidth="1"/>
    <col min="5372" max="5372" width="9.33203125" style="3" bestFit="1" customWidth="1"/>
    <col min="5373" max="5373" width="12.88671875" style="3" customWidth="1"/>
    <col min="5374" max="5374" width="17.33203125" style="3" customWidth="1"/>
    <col min="5375" max="5375" width="2.109375" style="3" customWidth="1"/>
    <col min="5376" max="5376" width="9.109375" style="3"/>
    <col min="5377" max="5377" width="42.6640625" style="3" customWidth="1"/>
    <col min="5378" max="5378" width="19.6640625" style="3" customWidth="1"/>
    <col min="5379" max="5379" width="5.6640625" style="3" customWidth="1"/>
    <col min="5380" max="5380" width="19.6640625" style="3" customWidth="1"/>
    <col min="5381" max="5381" width="4.6640625" style="3" customWidth="1"/>
    <col min="5382" max="5625" width="9.109375" style="3"/>
    <col min="5626" max="5626" width="32.88671875" style="3" customWidth="1"/>
    <col min="5627" max="5627" width="12.88671875" style="3" customWidth="1"/>
    <col min="5628" max="5628" width="9.33203125" style="3" bestFit="1" customWidth="1"/>
    <col min="5629" max="5629" width="12.88671875" style="3" customWidth="1"/>
    <col min="5630" max="5630" width="17.33203125" style="3" customWidth="1"/>
    <col min="5631" max="5631" width="2.109375" style="3" customWidth="1"/>
    <col min="5632" max="5632" width="9.109375" style="3"/>
    <col min="5633" max="5633" width="42.6640625" style="3" customWidth="1"/>
    <col min="5634" max="5634" width="19.6640625" style="3" customWidth="1"/>
    <col min="5635" max="5635" width="5.6640625" style="3" customWidth="1"/>
    <col min="5636" max="5636" width="19.6640625" style="3" customWidth="1"/>
    <col min="5637" max="5637" width="4.6640625" style="3" customWidth="1"/>
    <col min="5638" max="5881" width="9.109375" style="3"/>
    <col min="5882" max="5882" width="32.88671875" style="3" customWidth="1"/>
    <col min="5883" max="5883" width="12.88671875" style="3" customWidth="1"/>
    <col min="5884" max="5884" width="9.33203125" style="3" bestFit="1" customWidth="1"/>
    <col min="5885" max="5885" width="12.88671875" style="3" customWidth="1"/>
    <col min="5886" max="5886" width="17.33203125" style="3" customWidth="1"/>
    <col min="5887" max="5887" width="2.109375" style="3" customWidth="1"/>
    <col min="5888" max="5888" width="9.109375" style="3"/>
    <col min="5889" max="5889" width="42.6640625" style="3" customWidth="1"/>
    <col min="5890" max="5890" width="19.6640625" style="3" customWidth="1"/>
    <col min="5891" max="5891" width="5.6640625" style="3" customWidth="1"/>
    <col min="5892" max="5892" width="19.6640625" style="3" customWidth="1"/>
    <col min="5893" max="5893" width="4.6640625" style="3" customWidth="1"/>
    <col min="5894" max="6137" width="9.109375" style="3"/>
    <col min="6138" max="6138" width="32.88671875" style="3" customWidth="1"/>
    <col min="6139" max="6139" width="12.88671875" style="3" customWidth="1"/>
    <col min="6140" max="6140" width="9.33203125" style="3" bestFit="1" customWidth="1"/>
    <col min="6141" max="6141" width="12.88671875" style="3" customWidth="1"/>
    <col min="6142" max="6142" width="17.33203125" style="3" customWidth="1"/>
    <col min="6143" max="6143" width="2.109375" style="3" customWidth="1"/>
    <col min="6144" max="6144" width="9.109375" style="3"/>
    <col min="6145" max="6145" width="42.6640625" style="3" customWidth="1"/>
    <col min="6146" max="6146" width="19.6640625" style="3" customWidth="1"/>
    <col min="6147" max="6147" width="5.6640625" style="3" customWidth="1"/>
    <col min="6148" max="6148" width="19.6640625" style="3" customWidth="1"/>
    <col min="6149" max="6149" width="4.6640625" style="3" customWidth="1"/>
    <col min="6150" max="6393" width="9.109375" style="3"/>
    <col min="6394" max="6394" width="32.88671875" style="3" customWidth="1"/>
    <col min="6395" max="6395" width="12.88671875" style="3" customWidth="1"/>
    <col min="6396" max="6396" width="9.33203125" style="3" bestFit="1" customWidth="1"/>
    <col min="6397" max="6397" width="12.88671875" style="3" customWidth="1"/>
    <col min="6398" max="6398" width="17.33203125" style="3" customWidth="1"/>
    <col min="6399" max="6399" width="2.109375" style="3" customWidth="1"/>
    <col min="6400" max="6400" width="9.109375" style="3"/>
    <col min="6401" max="6401" width="42.6640625" style="3" customWidth="1"/>
    <col min="6402" max="6402" width="19.6640625" style="3" customWidth="1"/>
    <col min="6403" max="6403" width="5.6640625" style="3" customWidth="1"/>
    <col min="6404" max="6404" width="19.6640625" style="3" customWidth="1"/>
    <col min="6405" max="6405" width="4.6640625" style="3" customWidth="1"/>
    <col min="6406" max="6649" width="9.109375" style="3"/>
    <col min="6650" max="6650" width="32.88671875" style="3" customWidth="1"/>
    <col min="6651" max="6651" width="12.88671875" style="3" customWidth="1"/>
    <col min="6652" max="6652" width="9.33203125" style="3" bestFit="1" customWidth="1"/>
    <col min="6653" max="6653" width="12.88671875" style="3" customWidth="1"/>
    <col min="6654" max="6654" width="17.33203125" style="3" customWidth="1"/>
    <col min="6655" max="6655" width="2.109375" style="3" customWidth="1"/>
    <col min="6656" max="6656" width="9.109375" style="3"/>
    <col min="6657" max="6657" width="42.6640625" style="3" customWidth="1"/>
    <col min="6658" max="6658" width="19.6640625" style="3" customWidth="1"/>
    <col min="6659" max="6659" width="5.6640625" style="3" customWidth="1"/>
    <col min="6660" max="6660" width="19.6640625" style="3" customWidth="1"/>
    <col min="6661" max="6661" width="4.6640625" style="3" customWidth="1"/>
    <col min="6662" max="6905" width="9.109375" style="3"/>
    <col min="6906" max="6906" width="32.88671875" style="3" customWidth="1"/>
    <col min="6907" max="6907" width="12.88671875" style="3" customWidth="1"/>
    <col min="6908" max="6908" width="9.33203125" style="3" bestFit="1" customWidth="1"/>
    <col min="6909" max="6909" width="12.88671875" style="3" customWidth="1"/>
    <col min="6910" max="6910" width="17.33203125" style="3" customWidth="1"/>
    <col min="6911" max="6911" width="2.109375" style="3" customWidth="1"/>
    <col min="6912" max="6912" width="9.109375" style="3"/>
    <col min="6913" max="6913" width="42.6640625" style="3" customWidth="1"/>
    <col min="6914" max="6914" width="19.6640625" style="3" customWidth="1"/>
    <col min="6915" max="6915" width="5.6640625" style="3" customWidth="1"/>
    <col min="6916" max="6916" width="19.6640625" style="3" customWidth="1"/>
    <col min="6917" max="6917" width="4.6640625" style="3" customWidth="1"/>
    <col min="6918" max="7161" width="9.109375" style="3"/>
    <col min="7162" max="7162" width="32.88671875" style="3" customWidth="1"/>
    <col min="7163" max="7163" width="12.88671875" style="3" customWidth="1"/>
    <col min="7164" max="7164" width="9.33203125" style="3" bestFit="1" customWidth="1"/>
    <col min="7165" max="7165" width="12.88671875" style="3" customWidth="1"/>
    <col min="7166" max="7166" width="17.33203125" style="3" customWidth="1"/>
    <col min="7167" max="7167" width="2.109375" style="3" customWidth="1"/>
    <col min="7168" max="7168" width="9.109375" style="3"/>
    <col min="7169" max="7169" width="42.6640625" style="3" customWidth="1"/>
    <col min="7170" max="7170" width="19.6640625" style="3" customWidth="1"/>
    <col min="7171" max="7171" width="5.6640625" style="3" customWidth="1"/>
    <col min="7172" max="7172" width="19.6640625" style="3" customWidth="1"/>
    <col min="7173" max="7173" width="4.6640625" style="3" customWidth="1"/>
    <col min="7174" max="7417" width="9.109375" style="3"/>
    <col min="7418" max="7418" width="32.88671875" style="3" customWidth="1"/>
    <col min="7419" max="7419" width="12.88671875" style="3" customWidth="1"/>
    <col min="7420" max="7420" width="9.33203125" style="3" bestFit="1" customWidth="1"/>
    <col min="7421" max="7421" width="12.88671875" style="3" customWidth="1"/>
    <col min="7422" max="7422" width="17.33203125" style="3" customWidth="1"/>
    <col min="7423" max="7423" width="2.109375" style="3" customWidth="1"/>
    <col min="7424" max="7424" width="9.109375" style="3"/>
    <col min="7425" max="7425" width="42.6640625" style="3" customWidth="1"/>
    <col min="7426" max="7426" width="19.6640625" style="3" customWidth="1"/>
    <col min="7427" max="7427" width="5.6640625" style="3" customWidth="1"/>
    <col min="7428" max="7428" width="19.6640625" style="3" customWidth="1"/>
    <col min="7429" max="7429" width="4.6640625" style="3" customWidth="1"/>
    <col min="7430" max="7673" width="9.109375" style="3"/>
    <col min="7674" max="7674" width="32.88671875" style="3" customWidth="1"/>
    <col min="7675" max="7675" width="12.88671875" style="3" customWidth="1"/>
    <col min="7676" max="7676" width="9.33203125" style="3" bestFit="1" customWidth="1"/>
    <col min="7677" max="7677" width="12.88671875" style="3" customWidth="1"/>
    <col min="7678" max="7678" width="17.33203125" style="3" customWidth="1"/>
    <col min="7679" max="7679" width="2.109375" style="3" customWidth="1"/>
    <col min="7680" max="7680" width="9.109375" style="3"/>
    <col min="7681" max="7681" width="42.6640625" style="3" customWidth="1"/>
    <col min="7682" max="7682" width="19.6640625" style="3" customWidth="1"/>
    <col min="7683" max="7683" width="5.6640625" style="3" customWidth="1"/>
    <col min="7684" max="7684" width="19.6640625" style="3" customWidth="1"/>
    <col min="7685" max="7685" width="4.6640625" style="3" customWidth="1"/>
    <col min="7686" max="7929" width="9.109375" style="3"/>
    <col min="7930" max="7930" width="32.88671875" style="3" customWidth="1"/>
    <col min="7931" max="7931" width="12.88671875" style="3" customWidth="1"/>
    <col min="7932" max="7932" width="9.33203125" style="3" bestFit="1" customWidth="1"/>
    <col min="7933" max="7933" width="12.88671875" style="3" customWidth="1"/>
    <col min="7934" max="7934" width="17.33203125" style="3" customWidth="1"/>
    <col min="7935" max="7935" width="2.109375" style="3" customWidth="1"/>
    <col min="7936" max="7936" width="9.109375" style="3"/>
    <col min="7937" max="7937" width="42.6640625" style="3" customWidth="1"/>
    <col min="7938" max="7938" width="19.6640625" style="3" customWidth="1"/>
    <col min="7939" max="7939" width="5.6640625" style="3" customWidth="1"/>
    <col min="7940" max="7940" width="19.6640625" style="3" customWidth="1"/>
    <col min="7941" max="7941" width="4.6640625" style="3" customWidth="1"/>
    <col min="7942" max="8185" width="9.109375" style="3"/>
    <col min="8186" max="8186" width="32.88671875" style="3" customWidth="1"/>
    <col min="8187" max="8187" width="12.88671875" style="3" customWidth="1"/>
    <col min="8188" max="8188" width="9.33203125" style="3" bestFit="1" customWidth="1"/>
    <col min="8189" max="8189" width="12.88671875" style="3" customWidth="1"/>
    <col min="8190" max="8190" width="17.33203125" style="3" customWidth="1"/>
    <col min="8191" max="8191" width="2.109375" style="3" customWidth="1"/>
    <col min="8192" max="8192" width="9.109375" style="3"/>
    <col min="8193" max="8193" width="42.6640625" style="3" customWidth="1"/>
    <col min="8194" max="8194" width="19.6640625" style="3" customWidth="1"/>
    <col min="8195" max="8195" width="5.6640625" style="3" customWidth="1"/>
    <col min="8196" max="8196" width="19.6640625" style="3" customWidth="1"/>
    <col min="8197" max="8197" width="4.6640625" style="3" customWidth="1"/>
    <col min="8198" max="8441" width="9.109375" style="3"/>
    <col min="8442" max="8442" width="32.88671875" style="3" customWidth="1"/>
    <col min="8443" max="8443" width="12.88671875" style="3" customWidth="1"/>
    <col min="8444" max="8444" width="9.33203125" style="3" bestFit="1" customWidth="1"/>
    <col min="8445" max="8445" width="12.88671875" style="3" customWidth="1"/>
    <col min="8446" max="8446" width="17.33203125" style="3" customWidth="1"/>
    <col min="8447" max="8447" width="2.109375" style="3" customWidth="1"/>
    <col min="8448" max="8448" width="9.109375" style="3"/>
    <col min="8449" max="8449" width="42.6640625" style="3" customWidth="1"/>
    <col min="8450" max="8450" width="19.6640625" style="3" customWidth="1"/>
    <col min="8451" max="8451" width="5.6640625" style="3" customWidth="1"/>
    <col min="8452" max="8452" width="19.6640625" style="3" customWidth="1"/>
    <col min="8453" max="8453" width="4.6640625" style="3" customWidth="1"/>
    <col min="8454" max="8697" width="9.109375" style="3"/>
    <col min="8698" max="8698" width="32.88671875" style="3" customWidth="1"/>
    <col min="8699" max="8699" width="12.88671875" style="3" customWidth="1"/>
    <col min="8700" max="8700" width="9.33203125" style="3" bestFit="1" customWidth="1"/>
    <col min="8701" max="8701" width="12.88671875" style="3" customWidth="1"/>
    <col min="8702" max="8702" width="17.33203125" style="3" customWidth="1"/>
    <col min="8703" max="8703" width="2.109375" style="3" customWidth="1"/>
    <col min="8704" max="8704" width="9.109375" style="3"/>
    <col min="8705" max="8705" width="42.6640625" style="3" customWidth="1"/>
    <col min="8706" max="8706" width="19.6640625" style="3" customWidth="1"/>
    <col min="8707" max="8707" width="5.6640625" style="3" customWidth="1"/>
    <col min="8708" max="8708" width="19.6640625" style="3" customWidth="1"/>
    <col min="8709" max="8709" width="4.6640625" style="3" customWidth="1"/>
    <col min="8710" max="8953" width="9.109375" style="3"/>
    <col min="8954" max="8954" width="32.88671875" style="3" customWidth="1"/>
    <col min="8955" max="8955" width="12.88671875" style="3" customWidth="1"/>
    <col min="8956" max="8956" width="9.33203125" style="3" bestFit="1" customWidth="1"/>
    <col min="8957" max="8957" width="12.88671875" style="3" customWidth="1"/>
    <col min="8958" max="8958" width="17.33203125" style="3" customWidth="1"/>
    <col min="8959" max="8959" width="2.109375" style="3" customWidth="1"/>
    <col min="8960" max="8960" width="9.109375" style="3"/>
    <col min="8961" max="8961" width="42.6640625" style="3" customWidth="1"/>
    <col min="8962" max="8962" width="19.6640625" style="3" customWidth="1"/>
    <col min="8963" max="8963" width="5.6640625" style="3" customWidth="1"/>
    <col min="8964" max="8964" width="19.6640625" style="3" customWidth="1"/>
    <col min="8965" max="8965" width="4.6640625" style="3" customWidth="1"/>
    <col min="8966" max="9209" width="9.109375" style="3"/>
    <col min="9210" max="9210" width="32.88671875" style="3" customWidth="1"/>
    <col min="9211" max="9211" width="12.88671875" style="3" customWidth="1"/>
    <col min="9212" max="9212" width="9.33203125" style="3" bestFit="1" customWidth="1"/>
    <col min="9213" max="9213" width="12.88671875" style="3" customWidth="1"/>
    <col min="9214" max="9214" width="17.33203125" style="3" customWidth="1"/>
    <col min="9215" max="9215" width="2.109375" style="3" customWidth="1"/>
    <col min="9216" max="9216" width="9.109375" style="3"/>
    <col min="9217" max="9217" width="42.6640625" style="3" customWidth="1"/>
    <col min="9218" max="9218" width="19.6640625" style="3" customWidth="1"/>
    <col min="9219" max="9219" width="5.6640625" style="3" customWidth="1"/>
    <col min="9220" max="9220" width="19.6640625" style="3" customWidth="1"/>
    <col min="9221" max="9221" width="4.6640625" style="3" customWidth="1"/>
    <col min="9222" max="9465" width="9.109375" style="3"/>
    <col min="9466" max="9466" width="32.88671875" style="3" customWidth="1"/>
    <col min="9467" max="9467" width="12.88671875" style="3" customWidth="1"/>
    <col min="9468" max="9468" width="9.33203125" style="3" bestFit="1" customWidth="1"/>
    <col min="9469" max="9469" width="12.88671875" style="3" customWidth="1"/>
    <col min="9470" max="9470" width="17.33203125" style="3" customWidth="1"/>
    <col min="9471" max="9471" width="2.109375" style="3" customWidth="1"/>
    <col min="9472" max="9472" width="9.109375" style="3"/>
    <col min="9473" max="9473" width="42.6640625" style="3" customWidth="1"/>
    <col min="9474" max="9474" width="19.6640625" style="3" customWidth="1"/>
    <col min="9475" max="9475" width="5.6640625" style="3" customWidth="1"/>
    <col min="9476" max="9476" width="19.6640625" style="3" customWidth="1"/>
    <col min="9477" max="9477" width="4.6640625" style="3" customWidth="1"/>
    <col min="9478" max="9721" width="9.109375" style="3"/>
    <col min="9722" max="9722" width="32.88671875" style="3" customWidth="1"/>
    <col min="9723" max="9723" width="12.88671875" style="3" customWidth="1"/>
    <col min="9724" max="9724" width="9.33203125" style="3" bestFit="1" customWidth="1"/>
    <col min="9725" max="9725" width="12.88671875" style="3" customWidth="1"/>
    <col min="9726" max="9726" width="17.33203125" style="3" customWidth="1"/>
    <col min="9727" max="9727" width="2.109375" style="3" customWidth="1"/>
    <col min="9728" max="9728" width="9.109375" style="3"/>
    <col min="9729" max="9729" width="42.6640625" style="3" customWidth="1"/>
    <col min="9730" max="9730" width="19.6640625" style="3" customWidth="1"/>
    <col min="9731" max="9731" width="5.6640625" style="3" customWidth="1"/>
    <col min="9732" max="9732" width="19.6640625" style="3" customWidth="1"/>
    <col min="9733" max="9733" width="4.6640625" style="3" customWidth="1"/>
    <col min="9734" max="9977" width="9.109375" style="3"/>
    <col min="9978" max="9978" width="32.88671875" style="3" customWidth="1"/>
    <col min="9979" max="9979" width="12.88671875" style="3" customWidth="1"/>
    <col min="9980" max="9980" width="9.33203125" style="3" bestFit="1" customWidth="1"/>
    <col min="9981" max="9981" width="12.88671875" style="3" customWidth="1"/>
    <col min="9982" max="9982" width="17.33203125" style="3" customWidth="1"/>
    <col min="9983" max="9983" width="2.109375" style="3" customWidth="1"/>
    <col min="9984" max="9984" width="9.109375" style="3"/>
    <col min="9985" max="9985" width="42.6640625" style="3" customWidth="1"/>
    <col min="9986" max="9986" width="19.6640625" style="3" customWidth="1"/>
    <col min="9987" max="9987" width="5.6640625" style="3" customWidth="1"/>
    <col min="9988" max="9988" width="19.6640625" style="3" customWidth="1"/>
    <col min="9989" max="9989" width="4.6640625" style="3" customWidth="1"/>
    <col min="9990" max="10233" width="9.109375" style="3"/>
    <col min="10234" max="10234" width="32.88671875" style="3" customWidth="1"/>
    <col min="10235" max="10235" width="12.88671875" style="3" customWidth="1"/>
    <col min="10236" max="10236" width="9.33203125" style="3" bestFit="1" customWidth="1"/>
    <col min="10237" max="10237" width="12.88671875" style="3" customWidth="1"/>
    <col min="10238" max="10238" width="17.33203125" style="3" customWidth="1"/>
    <col min="10239" max="10239" width="2.109375" style="3" customWidth="1"/>
    <col min="10240" max="10240" width="9.109375" style="3"/>
    <col min="10241" max="10241" width="42.6640625" style="3" customWidth="1"/>
    <col min="10242" max="10242" width="19.6640625" style="3" customWidth="1"/>
    <col min="10243" max="10243" width="5.6640625" style="3" customWidth="1"/>
    <col min="10244" max="10244" width="19.6640625" style="3" customWidth="1"/>
    <col min="10245" max="10245" width="4.6640625" style="3" customWidth="1"/>
    <col min="10246" max="10489" width="9.109375" style="3"/>
    <col min="10490" max="10490" width="32.88671875" style="3" customWidth="1"/>
    <col min="10491" max="10491" width="12.88671875" style="3" customWidth="1"/>
    <col min="10492" max="10492" width="9.33203125" style="3" bestFit="1" customWidth="1"/>
    <col min="10493" max="10493" width="12.88671875" style="3" customWidth="1"/>
    <col min="10494" max="10494" width="17.33203125" style="3" customWidth="1"/>
    <col min="10495" max="10495" width="2.109375" style="3" customWidth="1"/>
    <col min="10496" max="10496" width="9.109375" style="3"/>
    <col min="10497" max="10497" width="42.6640625" style="3" customWidth="1"/>
    <col min="10498" max="10498" width="19.6640625" style="3" customWidth="1"/>
    <col min="10499" max="10499" width="5.6640625" style="3" customWidth="1"/>
    <col min="10500" max="10500" width="19.6640625" style="3" customWidth="1"/>
    <col min="10501" max="10501" width="4.6640625" style="3" customWidth="1"/>
    <col min="10502" max="10745" width="9.109375" style="3"/>
    <col min="10746" max="10746" width="32.88671875" style="3" customWidth="1"/>
    <col min="10747" max="10747" width="12.88671875" style="3" customWidth="1"/>
    <col min="10748" max="10748" width="9.33203125" style="3" bestFit="1" customWidth="1"/>
    <col min="10749" max="10749" width="12.88671875" style="3" customWidth="1"/>
    <col min="10750" max="10750" width="17.33203125" style="3" customWidth="1"/>
    <col min="10751" max="10751" width="2.109375" style="3" customWidth="1"/>
    <col min="10752" max="10752" width="9.109375" style="3"/>
    <col min="10753" max="10753" width="42.6640625" style="3" customWidth="1"/>
    <col min="10754" max="10754" width="19.6640625" style="3" customWidth="1"/>
    <col min="10755" max="10755" width="5.6640625" style="3" customWidth="1"/>
    <col min="10756" max="10756" width="19.6640625" style="3" customWidth="1"/>
    <col min="10757" max="10757" width="4.6640625" style="3" customWidth="1"/>
    <col min="10758" max="11001" width="9.109375" style="3"/>
    <col min="11002" max="11002" width="32.88671875" style="3" customWidth="1"/>
    <col min="11003" max="11003" width="12.88671875" style="3" customWidth="1"/>
    <col min="11004" max="11004" width="9.33203125" style="3" bestFit="1" customWidth="1"/>
    <col min="11005" max="11005" width="12.88671875" style="3" customWidth="1"/>
    <col min="11006" max="11006" width="17.33203125" style="3" customWidth="1"/>
    <col min="11007" max="11007" width="2.109375" style="3" customWidth="1"/>
    <col min="11008" max="11008" width="9.109375" style="3"/>
    <col min="11009" max="11009" width="42.6640625" style="3" customWidth="1"/>
    <col min="11010" max="11010" width="19.6640625" style="3" customWidth="1"/>
    <col min="11011" max="11011" width="5.6640625" style="3" customWidth="1"/>
    <col min="11012" max="11012" width="19.6640625" style="3" customWidth="1"/>
    <col min="11013" max="11013" width="4.6640625" style="3" customWidth="1"/>
    <col min="11014" max="11257" width="9.109375" style="3"/>
    <col min="11258" max="11258" width="32.88671875" style="3" customWidth="1"/>
    <col min="11259" max="11259" width="12.88671875" style="3" customWidth="1"/>
    <col min="11260" max="11260" width="9.33203125" style="3" bestFit="1" customWidth="1"/>
    <col min="11261" max="11261" width="12.88671875" style="3" customWidth="1"/>
    <col min="11262" max="11262" width="17.33203125" style="3" customWidth="1"/>
    <col min="11263" max="11263" width="2.109375" style="3" customWidth="1"/>
    <col min="11264" max="11264" width="9.109375" style="3"/>
    <col min="11265" max="11265" width="42.6640625" style="3" customWidth="1"/>
    <col min="11266" max="11266" width="19.6640625" style="3" customWidth="1"/>
    <col min="11267" max="11267" width="5.6640625" style="3" customWidth="1"/>
    <col min="11268" max="11268" width="19.6640625" style="3" customWidth="1"/>
    <col min="11269" max="11269" width="4.6640625" style="3" customWidth="1"/>
    <col min="11270" max="11513" width="9.109375" style="3"/>
    <col min="11514" max="11514" width="32.88671875" style="3" customWidth="1"/>
    <col min="11515" max="11515" width="12.88671875" style="3" customWidth="1"/>
    <col min="11516" max="11516" width="9.33203125" style="3" bestFit="1" customWidth="1"/>
    <col min="11517" max="11517" width="12.88671875" style="3" customWidth="1"/>
    <col min="11518" max="11518" width="17.33203125" style="3" customWidth="1"/>
    <col min="11519" max="11519" width="2.109375" style="3" customWidth="1"/>
    <col min="11520" max="11520" width="9.109375" style="3"/>
    <col min="11521" max="11521" width="42.6640625" style="3" customWidth="1"/>
    <col min="11522" max="11522" width="19.6640625" style="3" customWidth="1"/>
    <col min="11523" max="11523" width="5.6640625" style="3" customWidth="1"/>
    <col min="11524" max="11524" width="19.6640625" style="3" customWidth="1"/>
    <col min="11525" max="11525" width="4.6640625" style="3" customWidth="1"/>
    <col min="11526" max="11769" width="9.109375" style="3"/>
    <col min="11770" max="11770" width="32.88671875" style="3" customWidth="1"/>
    <col min="11771" max="11771" width="12.88671875" style="3" customWidth="1"/>
    <col min="11772" max="11772" width="9.33203125" style="3" bestFit="1" customWidth="1"/>
    <col min="11773" max="11773" width="12.88671875" style="3" customWidth="1"/>
    <col min="11774" max="11774" width="17.33203125" style="3" customWidth="1"/>
    <col min="11775" max="11775" width="2.109375" style="3" customWidth="1"/>
    <col min="11776" max="11776" width="9.109375" style="3"/>
    <col min="11777" max="11777" width="42.6640625" style="3" customWidth="1"/>
    <col min="11778" max="11778" width="19.6640625" style="3" customWidth="1"/>
    <col min="11779" max="11779" width="5.6640625" style="3" customWidth="1"/>
    <col min="11780" max="11780" width="19.6640625" style="3" customWidth="1"/>
    <col min="11781" max="11781" width="4.6640625" style="3" customWidth="1"/>
    <col min="11782" max="12025" width="9.109375" style="3"/>
    <col min="12026" max="12026" width="32.88671875" style="3" customWidth="1"/>
    <col min="12027" max="12027" width="12.88671875" style="3" customWidth="1"/>
    <col min="12028" max="12028" width="9.33203125" style="3" bestFit="1" customWidth="1"/>
    <col min="12029" max="12029" width="12.88671875" style="3" customWidth="1"/>
    <col min="12030" max="12030" width="17.33203125" style="3" customWidth="1"/>
    <col min="12031" max="12031" width="2.109375" style="3" customWidth="1"/>
    <col min="12032" max="12032" width="9.109375" style="3"/>
    <col min="12033" max="12033" width="42.6640625" style="3" customWidth="1"/>
    <col min="12034" max="12034" width="19.6640625" style="3" customWidth="1"/>
    <col min="12035" max="12035" width="5.6640625" style="3" customWidth="1"/>
    <col min="12036" max="12036" width="19.6640625" style="3" customWidth="1"/>
    <col min="12037" max="12037" width="4.6640625" style="3" customWidth="1"/>
    <col min="12038" max="12281" width="9.109375" style="3"/>
    <col min="12282" max="12282" width="32.88671875" style="3" customWidth="1"/>
    <col min="12283" max="12283" width="12.88671875" style="3" customWidth="1"/>
    <col min="12284" max="12284" width="9.33203125" style="3" bestFit="1" customWidth="1"/>
    <col min="12285" max="12285" width="12.88671875" style="3" customWidth="1"/>
    <col min="12286" max="12286" width="17.33203125" style="3" customWidth="1"/>
    <col min="12287" max="12287" width="2.109375" style="3" customWidth="1"/>
    <col min="12288" max="12288" width="9.109375" style="3"/>
    <col min="12289" max="12289" width="42.6640625" style="3" customWidth="1"/>
    <col min="12290" max="12290" width="19.6640625" style="3" customWidth="1"/>
    <col min="12291" max="12291" width="5.6640625" style="3" customWidth="1"/>
    <col min="12292" max="12292" width="19.6640625" style="3" customWidth="1"/>
    <col min="12293" max="12293" width="4.6640625" style="3" customWidth="1"/>
    <col min="12294" max="12537" width="9.109375" style="3"/>
    <col min="12538" max="12538" width="32.88671875" style="3" customWidth="1"/>
    <col min="12539" max="12539" width="12.88671875" style="3" customWidth="1"/>
    <col min="12540" max="12540" width="9.33203125" style="3" bestFit="1" customWidth="1"/>
    <col min="12541" max="12541" width="12.88671875" style="3" customWidth="1"/>
    <col min="12542" max="12542" width="17.33203125" style="3" customWidth="1"/>
    <col min="12543" max="12543" width="2.109375" style="3" customWidth="1"/>
    <col min="12544" max="12544" width="9.109375" style="3"/>
    <col min="12545" max="12545" width="42.6640625" style="3" customWidth="1"/>
    <col min="12546" max="12546" width="19.6640625" style="3" customWidth="1"/>
    <col min="12547" max="12547" width="5.6640625" style="3" customWidth="1"/>
    <col min="12548" max="12548" width="19.6640625" style="3" customWidth="1"/>
    <col min="12549" max="12549" width="4.6640625" style="3" customWidth="1"/>
    <col min="12550" max="12793" width="9.109375" style="3"/>
    <col min="12794" max="12794" width="32.88671875" style="3" customWidth="1"/>
    <col min="12795" max="12795" width="12.88671875" style="3" customWidth="1"/>
    <col min="12796" max="12796" width="9.33203125" style="3" bestFit="1" customWidth="1"/>
    <col min="12797" max="12797" width="12.88671875" style="3" customWidth="1"/>
    <col min="12798" max="12798" width="17.33203125" style="3" customWidth="1"/>
    <col min="12799" max="12799" width="2.109375" style="3" customWidth="1"/>
    <col min="12800" max="12800" width="9.109375" style="3"/>
    <col min="12801" max="12801" width="42.6640625" style="3" customWidth="1"/>
    <col min="12802" max="12802" width="19.6640625" style="3" customWidth="1"/>
    <col min="12803" max="12803" width="5.6640625" style="3" customWidth="1"/>
    <col min="12804" max="12804" width="19.6640625" style="3" customWidth="1"/>
    <col min="12805" max="12805" width="4.6640625" style="3" customWidth="1"/>
    <col min="12806" max="13049" width="9.109375" style="3"/>
    <col min="13050" max="13050" width="32.88671875" style="3" customWidth="1"/>
    <col min="13051" max="13051" width="12.88671875" style="3" customWidth="1"/>
    <col min="13052" max="13052" width="9.33203125" style="3" bestFit="1" customWidth="1"/>
    <col min="13053" max="13053" width="12.88671875" style="3" customWidth="1"/>
    <col min="13054" max="13054" width="17.33203125" style="3" customWidth="1"/>
    <col min="13055" max="13055" width="2.109375" style="3" customWidth="1"/>
    <col min="13056" max="13056" width="9.109375" style="3"/>
    <col min="13057" max="13057" width="42.6640625" style="3" customWidth="1"/>
    <col min="13058" max="13058" width="19.6640625" style="3" customWidth="1"/>
    <col min="13059" max="13059" width="5.6640625" style="3" customWidth="1"/>
    <col min="13060" max="13060" width="19.6640625" style="3" customWidth="1"/>
    <col min="13061" max="13061" width="4.6640625" style="3" customWidth="1"/>
    <col min="13062" max="13305" width="9.109375" style="3"/>
    <col min="13306" max="13306" width="32.88671875" style="3" customWidth="1"/>
    <col min="13307" max="13307" width="12.88671875" style="3" customWidth="1"/>
    <col min="13308" max="13308" width="9.33203125" style="3" bestFit="1" customWidth="1"/>
    <col min="13309" max="13309" width="12.88671875" style="3" customWidth="1"/>
    <col min="13310" max="13310" width="17.33203125" style="3" customWidth="1"/>
    <col min="13311" max="13311" width="2.109375" style="3" customWidth="1"/>
    <col min="13312" max="13312" width="9.109375" style="3"/>
    <col min="13313" max="13313" width="42.6640625" style="3" customWidth="1"/>
    <col min="13314" max="13314" width="19.6640625" style="3" customWidth="1"/>
    <col min="13315" max="13315" width="5.6640625" style="3" customWidth="1"/>
    <col min="13316" max="13316" width="19.6640625" style="3" customWidth="1"/>
    <col min="13317" max="13317" width="4.6640625" style="3" customWidth="1"/>
    <col min="13318" max="13561" width="9.109375" style="3"/>
    <col min="13562" max="13562" width="32.88671875" style="3" customWidth="1"/>
    <col min="13563" max="13563" width="12.88671875" style="3" customWidth="1"/>
    <col min="13564" max="13564" width="9.33203125" style="3" bestFit="1" customWidth="1"/>
    <col min="13565" max="13565" width="12.88671875" style="3" customWidth="1"/>
    <col min="13566" max="13566" width="17.33203125" style="3" customWidth="1"/>
    <col min="13567" max="13567" width="2.109375" style="3" customWidth="1"/>
    <col min="13568" max="13568" width="9.109375" style="3"/>
    <col min="13569" max="13569" width="42.6640625" style="3" customWidth="1"/>
    <col min="13570" max="13570" width="19.6640625" style="3" customWidth="1"/>
    <col min="13571" max="13571" width="5.6640625" style="3" customWidth="1"/>
    <col min="13572" max="13572" width="19.6640625" style="3" customWidth="1"/>
    <col min="13573" max="13573" width="4.6640625" style="3" customWidth="1"/>
    <col min="13574" max="13817" width="9.109375" style="3"/>
    <col min="13818" max="13818" width="32.88671875" style="3" customWidth="1"/>
    <col min="13819" max="13819" width="12.88671875" style="3" customWidth="1"/>
    <col min="13820" max="13820" width="9.33203125" style="3" bestFit="1" customWidth="1"/>
    <col min="13821" max="13821" width="12.88671875" style="3" customWidth="1"/>
    <col min="13822" max="13822" width="17.33203125" style="3" customWidth="1"/>
    <col min="13823" max="13823" width="2.109375" style="3" customWidth="1"/>
    <col min="13824" max="13824" width="9.109375" style="3"/>
    <col min="13825" max="13825" width="42.6640625" style="3" customWidth="1"/>
    <col min="13826" max="13826" width="19.6640625" style="3" customWidth="1"/>
    <col min="13827" max="13827" width="5.6640625" style="3" customWidth="1"/>
    <col min="13828" max="13828" width="19.6640625" style="3" customWidth="1"/>
    <col min="13829" max="13829" width="4.6640625" style="3" customWidth="1"/>
    <col min="13830" max="14073" width="9.109375" style="3"/>
    <col min="14074" max="14074" width="32.88671875" style="3" customWidth="1"/>
    <col min="14075" max="14075" width="12.88671875" style="3" customWidth="1"/>
    <col min="14076" max="14076" width="9.33203125" style="3" bestFit="1" customWidth="1"/>
    <col min="14077" max="14077" width="12.88671875" style="3" customWidth="1"/>
    <col min="14078" max="14078" width="17.33203125" style="3" customWidth="1"/>
    <col min="14079" max="14079" width="2.109375" style="3" customWidth="1"/>
    <col min="14080" max="14080" width="9.109375" style="3"/>
    <col min="14081" max="14081" width="42.6640625" style="3" customWidth="1"/>
    <col min="14082" max="14082" width="19.6640625" style="3" customWidth="1"/>
    <col min="14083" max="14083" width="5.6640625" style="3" customWidth="1"/>
    <col min="14084" max="14084" width="19.6640625" style="3" customWidth="1"/>
    <col min="14085" max="14085" width="4.6640625" style="3" customWidth="1"/>
    <col min="14086" max="14329" width="9.109375" style="3"/>
    <col min="14330" max="14330" width="32.88671875" style="3" customWidth="1"/>
    <col min="14331" max="14331" width="12.88671875" style="3" customWidth="1"/>
    <col min="14332" max="14332" width="9.33203125" style="3" bestFit="1" customWidth="1"/>
    <col min="14333" max="14333" width="12.88671875" style="3" customWidth="1"/>
    <col min="14334" max="14334" width="17.33203125" style="3" customWidth="1"/>
    <col min="14335" max="14335" width="2.109375" style="3" customWidth="1"/>
    <col min="14336" max="14336" width="9.109375" style="3"/>
    <col min="14337" max="14337" width="42.6640625" style="3" customWidth="1"/>
    <col min="14338" max="14338" width="19.6640625" style="3" customWidth="1"/>
    <col min="14339" max="14339" width="5.6640625" style="3" customWidth="1"/>
    <col min="14340" max="14340" width="19.6640625" style="3" customWidth="1"/>
    <col min="14341" max="14341" width="4.6640625" style="3" customWidth="1"/>
    <col min="14342" max="14585" width="9.109375" style="3"/>
    <col min="14586" max="14586" width="32.88671875" style="3" customWidth="1"/>
    <col min="14587" max="14587" width="12.88671875" style="3" customWidth="1"/>
    <col min="14588" max="14588" width="9.33203125" style="3" bestFit="1" customWidth="1"/>
    <col min="14589" max="14589" width="12.88671875" style="3" customWidth="1"/>
    <col min="14590" max="14590" width="17.33203125" style="3" customWidth="1"/>
    <col min="14591" max="14591" width="2.109375" style="3" customWidth="1"/>
    <col min="14592" max="14592" width="9.109375" style="3"/>
    <col min="14593" max="14593" width="42.6640625" style="3" customWidth="1"/>
    <col min="14594" max="14594" width="19.6640625" style="3" customWidth="1"/>
    <col min="14595" max="14595" width="5.6640625" style="3" customWidth="1"/>
    <col min="14596" max="14596" width="19.6640625" style="3" customWidth="1"/>
    <col min="14597" max="14597" width="4.6640625" style="3" customWidth="1"/>
    <col min="14598" max="14841" width="9.109375" style="3"/>
    <col min="14842" max="14842" width="32.88671875" style="3" customWidth="1"/>
    <col min="14843" max="14843" width="12.88671875" style="3" customWidth="1"/>
    <col min="14844" max="14844" width="9.33203125" style="3" bestFit="1" customWidth="1"/>
    <col min="14845" max="14845" width="12.88671875" style="3" customWidth="1"/>
    <col min="14846" max="14846" width="17.33203125" style="3" customWidth="1"/>
    <col min="14847" max="14847" width="2.109375" style="3" customWidth="1"/>
    <col min="14848" max="14848" width="9.109375" style="3"/>
    <col min="14849" max="14849" width="42.6640625" style="3" customWidth="1"/>
    <col min="14850" max="14850" width="19.6640625" style="3" customWidth="1"/>
    <col min="14851" max="14851" width="5.6640625" style="3" customWidth="1"/>
    <col min="14852" max="14852" width="19.6640625" style="3" customWidth="1"/>
    <col min="14853" max="14853" width="4.6640625" style="3" customWidth="1"/>
    <col min="14854" max="15097" width="9.109375" style="3"/>
    <col min="15098" max="15098" width="32.88671875" style="3" customWidth="1"/>
    <col min="15099" max="15099" width="12.88671875" style="3" customWidth="1"/>
    <col min="15100" max="15100" width="9.33203125" style="3" bestFit="1" customWidth="1"/>
    <col min="15101" max="15101" width="12.88671875" style="3" customWidth="1"/>
    <col min="15102" max="15102" width="17.33203125" style="3" customWidth="1"/>
    <col min="15103" max="15103" width="2.109375" style="3" customWidth="1"/>
    <col min="15104" max="15104" width="9.109375" style="3"/>
    <col min="15105" max="15105" width="42.6640625" style="3" customWidth="1"/>
    <col min="15106" max="15106" width="19.6640625" style="3" customWidth="1"/>
    <col min="15107" max="15107" width="5.6640625" style="3" customWidth="1"/>
    <col min="15108" max="15108" width="19.6640625" style="3" customWidth="1"/>
    <col min="15109" max="15109" width="4.6640625" style="3" customWidth="1"/>
    <col min="15110" max="15353" width="9.109375" style="3"/>
    <col min="15354" max="15354" width="32.88671875" style="3" customWidth="1"/>
    <col min="15355" max="15355" width="12.88671875" style="3" customWidth="1"/>
    <col min="15356" max="15356" width="9.33203125" style="3" bestFit="1" customWidth="1"/>
    <col min="15357" max="15357" width="12.88671875" style="3" customWidth="1"/>
    <col min="15358" max="15358" width="17.33203125" style="3" customWidth="1"/>
    <col min="15359" max="15359" width="2.109375" style="3" customWidth="1"/>
    <col min="15360" max="15360" width="9.109375" style="3"/>
    <col min="15361" max="15361" width="42.6640625" style="3" customWidth="1"/>
    <col min="15362" max="15362" width="19.6640625" style="3" customWidth="1"/>
    <col min="15363" max="15363" width="5.6640625" style="3" customWidth="1"/>
    <col min="15364" max="15364" width="19.6640625" style="3" customWidth="1"/>
    <col min="15365" max="15365" width="4.6640625" style="3" customWidth="1"/>
    <col min="15366" max="15609" width="9.109375" style="3"/>
    <col min="15610" max="15610" width="32.88671875" style="3" customWidth="1"/>
    <col min="15611" max="15611" width="12.88671875" style="3" customWidth="1"/>
    <col min="15612" max="15612" width="9.33203125" style="3" bestFit="1" customWidth="1"/>
    <col min="15613" max="15613" width="12.88671875" style="3" customWidth="1"/>
    <col min="15614" max="15614" width="17.33203125" style="3" customWidth="1"/>
    <col min="15615" max="15615" width="2.109375" style="3" customWidth="1"/>
    <col min="15616" max="15616" width="9.109375" style="3"/>
    <col min="15617" max="15617" width="42.6640625" style="3" customWidth="1"/>
    <col min="15618" max="15618" width="19.6640625" style="3" customWidth="1"/>
    <col min="15619" max="15619" width="5.6640625" style="3" customWidth="1"/>
    <col min="15620" max="15620" width="19.6640625" style="3" customWidth="1"/>
    <col min="15621" max="15621" width="4.6640625" style="3" customWidth="1"/>
    <col min="15622" max="15865" width="9.109375" style="3"/>
    <col min="15866" max="15866" width="32.88671875" style="3" customWidth="1"/>
    <col min="15867" max="15867" width="12.88671875" style="3" customWidth="1"/>
    <col min="15868" max="15868" width="9.33203125" style="3" bestFit="1" customWidth="1"/>
    <col min="15869" max="15869" width="12.88671875" style="3" customWidth="1"/>
    <col min="15870" max="15870" width="17.33203125" style="3" customWidth="1"/>
    <col min="15871" max="15871" width="2.109375" style="3" customWidth="1"/>
    <col min="15872" max="15872" width="9.109375" style="3"/>
    <col min="15873" max="15873" width="42.6640625" style="3" customWidth="1"/>
    <col min="15874" max="15874" width="19.6640625" style="3" customWidth="1"/>
    <col min="15875" max="15875" width="5.6640625" style="3" customWidth="1"/>
    <col min="15876" max="15876" width="19.6640625" style="3" customWidth="1"/>
    <col min="15877" max="15877" width="4.6640625" style="3" customWidth="1"/>
    <col min="15878" max="16121" width="9.109375" style="3"/>
    <col min="16122" max="16122" width="32.88671875" style="3" customWidth="1"/>
    <col min="16123" max="16123" width="12.88671875" style="3" customWidth="1"/>
    <col min="16124" max="16124" width="9.33203125" style="3" bestFit="1" customWidth="1"/>
    <col min="16125" max="16125" width="12.88671875" style="3" customWidth="1"/>
    <col min="16126" max="16126" width="17.33203125" style="3" customWidth="1"/>
    <col min="16127" max="16127" width="2.109375" style="3" customWidth="1"/>
    <col min="16128" max="16128" width="9.109375" style="3"/>
    <col min="16129" max="16129" width="42.6640625" style="3" customWidth="1"/>
    <col min="16130" max="16130" width="19.6640625" style="3" customWidth="1"/>
    <col min="16131" max="16131" width="5.6640625" style="3" customWidth="1"/>
    <col min="16132" max="16132" width="19.6640625" style="3" customWidth="1"/>
    <col min="16133" max="16133" width="4.6640625" style="3" customWidth="1"/>
    <col min="16134" max="16377" width="9.109375" style="3"/>
    <col min="16378" max="16378" width="32.88671875" style="3" customWidth="1"/>
    <col min="16379" max="16379" width="12.88671875" style="3" customWidth="1"/>
    <col min="16380" max="16380" width="9.33203125" style="3" bestFit="1" customWidth="1"/>
    <col min="16381" max="16381" width="12.88671875" style="3" customWidth="1"/>
    <col min="16382" max="16382" width="17.33203125" style="3" customWidth="1"/>
    <col min="16383" max="16383" width="2.109375" style="3" customWidth="1"/>
    <col min="16384" max="16384" width="9.109375" style="3"/>
  </cols>
  <sheetData>
    <row r="1" spans="1:13" ht="5.25" customHeight="1" thickBot="1" x14ac:dyDescent="0.35">
      <c r="A1" s="139" t="s">
        <v>6</v>
      </c>
    </row>
    <row r="2" spans="1:13" ht="16.2" thickBot="1" x14ac:dyDescent="0.35">
      <c r="A2" s="1066" t="s">
        <v>163</v>
      </c>
      <c r="B2" s="1067"/>
      <c r="C2" s="1067"/>
      <c r="D2" s="1068"/>
      <c r="E2" s="138"/>
      <c r="G2" s="1066" t="s">
        <v>163</v>
      </c>
      <c r="H2" s="1067"/>
      <c r="I2" s="1067"/>
      <c r="J2" s="1068"/>
      <c r="L2" s="125" t="s">
        <v>181</v>
      </c>
      <c r="M2" s="124"/>
    </row>
    <row r="3" spans="1:13" ht="15.6" x14ac:dyDescent="0.3">
      <c r="A3" s="66" t="s">
        <v>123</v>
      </c>
      <c r="B3" s="1073">
        <f>'Contact Info'!D3</f>
        <v>0</v>
      </c>
      <c r="C3" s="1074"/>
      <c r="D3" s="1075"/>
      <c r="G3" s="66" t="s">
        <v>123</v>
      </c>
      <c r="H3" s="1073">
        <f>B3</f>
        <v>0</v>
      </c>
      <c r="I3" s="1074"/>
      <c r="J3" s="1075"/>
      <c r="L3" s="123" t="s">
        <v>171</v>
      </c>
      <c r="M3" s="122" t="s">
        <v>170</v>
      </c>
    </row>
    <row r="4" spans="1:13" ht="15.6" x14ac:dyDescent="0.3">
      <c r="A4" s="66" t="s">
        <v>4</v>
      </c>
      <c r="B4" s="1076">
        <f>'Contact Info'!B3</f>
        <v>0</v>
      </c>
      <c r="C4" s="1077"/>
      <c r="D4" s="1078"/>
      <c r="G4" s="66" t="s">
        <v>4</v>
      </c>
      <c r="H4" s="1076">
        <f>B4</f>
        <v>0</v>
      </c>
      <c r="I4" s="1077"/>
      <c r="J4" s="1078"/>
      <c r="L4" s="131" t="s">
        <v>180</v>
      </c>
      <c r="M4" s="112">
        <v>5000</v>
      </c>
    </row>
    <row r="5" spans="1:13" ht="16.2" thickBot="1" x14ac:dyDescent="0.35">
      <c r="A5" s="65" t="s">
        <v>122</v>
      </c>
      <c r="B5" s="1079"/>
      <c r="C5" s="1080"/>
      <c r="D5" s="1081"/>
      <c r="E5" s="137" t="s">
        <v>0</v>
      </c>
      <c r="G5" s="65" t="s">
        <v>122</v>
      </c>
      <c r="H5" s="1079"/>
      <c r="I5" s="1080"/>
      <c r="J5" s="1081"/>
      <c r="L5" s="131" t="s">
        <v>179</v>
      </c>
      <c r="M5" s="112">
        <v>6000</v>
      </c>
    </row>
    <row r="6" spans="1:13" ht="15.75" customHeight="1" thickBot="1" x14ac:dyDescent="0.35">
      <c r="A6" s="64"/>
      <c r="B6" s="63"/>
      <c r="C6" s="63"/>
      <c r="D6" s="62"/>
      <c r="G6" s="64"/>
      <c r="H6" s="63"/>
      <c r="I6" s="63"/>
      <c r="J6" s="62"/>
      <c r="L6" s="131" t="s">
        <v>178</v>
      </c>
      <c r="M6" s="112">
        <v>7000</v>
      </c>
    </row>
    <row r="7" spans="1:13" ht="16.2" thickBot="1" x14ac:dyDescent="0.35">
      <c r="A7" s="61" t="s">
        <v>162</v>
      </c>
      <c r="B7" s="32"/>
      <c r="C7" s="1071"/>
      <c r="D7" s="1072"/>
      <c r="G7" s="61" t="s">
        <v>162</v>
      </c>
      <c r="H7" s="32"/>
      <c r="I7" s="1069"/>
      <c r="J7" s="1070"/>
      <c r="L7" s="131" t="s">
        <v>177</v>
      </c>
      <c r="M7" s="112">
        <v>8000</v>
      </c>
    </row>
    <row r="8" spans="1:13" ht="12" customHeight="1" thickBot="1" x14ac:dyDescent="0.35">
      <c r="A8" s="60"/>
      <c r="B8" s="59"/>
      <c r="C8" s="59"/>
      <c r="D8" s="58"/>
      <c r="G8" s="60"/>
      <c r="H8" s="59"/>
      <c r="I8" s="59"/>
      <c r="J8" s="58"/>
      <c r="L8" s="131" t="s">
        <v>176</v>
      </c>
      <c r="M8" s="112">
        <v>9000</v>
      </c>
    </row>
    <row r="9" spans="1:13" ht="16.2" thickBot="1" x14ac:dyDescent="0.35">
      <c r="A9" s="94" t="s">
        <v>161</v>
      </c>
      <c r="B9" s="135" t="s">
        <v>18</v>
      </c>
      <c r="C9" s="134"/>
      <c r="D9" s="133" t="s">
        <v>17</v>
      </c>
      <c r="E9" s="95" t="s">
        <v>0</v>
      </c>
      <c r="F9" s="136"/>
      <c r="G9" s="94" t="s">
        <v>161</v>
      </c>
      <c r="H9" s="135" t="s">
        <v>18</v>
      </c>
      <c r="I9" s="134"/>
      <c r="J9" s="133" t="s">
        <v>17</v>
      </c>
      <c r="L9" s="131" t="s">
        <v>175</v>
      </c>
      <c r="M9" s="112">
        <v>10000</v>
      </c>
    </row>
    <row r="10" spans="1:13" ht="15.6" x14ac:dyDescent="0.3">
      <c r="A10" s="83" t="s">
        <v>16</v>
      </c>
      <c r="B10" s="594">
        <v>0</v>
      </c>
      <c r="C10" s="132">
        <f>B10/60</f>
        <v>0</v>
      </c>
      <c r="D10" s="89"/>
      <c r="E10" s="81" t="s">
        <v>0</v>
      </c>
      <c r="F10" s="121" t="s">
        <v>0</v>
      </c>
      <c r="G10" s="83" t="s">
        <v>16</v>
      </c>
      <c r="H10" s="594"/>
      <c r="I10" s="132">
        <f>H10/60</f>
        <v>0</v>
      </c>
      <c r="J10" s="89"/>
      <c r="L10" s="131" t="s">
        <v>174</v>
      </c>
      <c r="M10" s="112">
        <v>12000</v>
      </c>
    </row>
    <row r="11" spans="1:13" ht="16.2" thickBot="1" x14ac:dyDescent="0.35">
      <c r="A11" s="83" t="s">
        <v>15</v>
      </c>
      <c r="B11" s="595">
        <v>0</v>
      </c>
      <c r="C11" s="84"/>
      <c r="D11" s="82"/>
      <c r="E11" s="81" t="s">
        <v>0</v>
      </c>
      <c r="F11" s="121" t="s">
        <v>0</v>
      </c>
      <c r="G11" s="83" t="s">
        <v>15</v>
      </c>
      <c r="H11" s="595"/>
      <c r="I11" s="84"/>
      <c r="J11" s="82"/>
      <c r="L11" s="130" t="s">
        <v>173</v>
      </c>
      <c r="M11" s="129">
        <v>14000</v>
      </c>
    </row>
    <row r="12" spans="1:13" ht="16.2" thickBot="1" x14ac:dyDescent="0.35">
      <c r="A12" s="83" t="s">
        <v>14</v>
      </c>
      <c r="B12" s="596">
        <v>0</v>
      </c>
      <c r="C12" s="84"/>
      <c r="D12" s="82"/>
      <c r="E12" s="81" t="s">
        <v>0</v>
      </c>
      <c r="F12" s="121" t="s">
        <v>0</v>
      </c>
      <c r="G12" s="83" t="s">
        <v>14</v>
      </c>
      <c r="H12" s="596"/>
      <c r="I12" s="84"/>
      <c r="J12" s="82"/>
      <c r="L12" s="128"/>
      <c r="M12" s="128"/>
    </row>
    <row r="13" spans="1:13" ht="16.2" thickBot="1" x14ac:dyDescent="0.35">
      <c r="A13" s="83" t="s">
        <v>13</v>
      </c>
      <c r="B13" s="127">
        <v>8760</v>
      </c>
      <c r="C13" s="84"/>
      <c r="D13" s="126"/>
      <c r="E13" s="70"/>
      <c r="F13" s="70"/>
      <c r="G13" s="83" t="s">
        <v>13</v>
      </c>
      <c r="H13" s="127">
        <v>8760</v>
      </c>
      <c r="I13" s="84"/>
      <c r="J13" s="126"/>
      <c r="L13" s="125" t="s">
        <v>172</v>
      </c>
      <c r="M13" s="124"/>
    </row>
    <row r="14" spans="1:13" ht="15.6" x14ac:dyDescent="0.3">
      <c r="A14" s="83" t="s">
        <v>12</v>
      </c>
      <c r="B14" s="25" t="e">
        <f>B13/C10*B11</f>
        <v>#DIV/0!</v>
      </c>
      <c r="C14" s="84"/>
      <c r="D14" s="597"/>
      <c r="E14" s="81" t="s">
        <v>0</v>
      </c>
      <c r="F14" s="121" t="s">
        <v>0</v>
      </c>
      <c r="G14" s="83" t="s">
        <v>12</v>
      </c>
      <c r="H14" s="86" t="e">
        <f>H13/I10*H11</f>
        <v>#DIV/0!</v>
      </c>
      <c r="I14" s="84"/>
      <c r="J14" s="597"/>
      <c r="L14" s="123" t="s">
        <v>171</v>
      </c>
      <c r="M14" s="122" t="s">
        <v>170</v>
      </c>
    </row>
    <row r="15" spans="1:13" ht="15.6" x14ac:dyDescent="0.3">
      <c r="A15" s="83" t="s">
        <v>11</v>
      </c>
      <c r="B15" s="120"/>
      <c r="C15" s="79"/>
      <c r="D15" s="598">
        <v>0</v>
      </c>
      <c r="E15" s="81" t="s">
        <v>0</v>
      </c>
      <c r="F15" s="121" t="s">
        <v>0</v>
      </c>
      <c r="G15" s="83" t="s">
        <v>11</v>
      </c>
      <c r="H15" s="120"/>
      <c r="I15" s="79"/>
      <c r="J15" s="598"/>
      <c r="L15" s="113" t="s">
        <v>169</v>
      </c>
      <c r="M15" s="112">
        <v>18000</v>
      </c>
    </row>
    <row r="16" spans="1:13" ht="12" customHeight="1" thickBot="1" x14ac:dyDescent="0.35">
      <c r="A16" s="119"/>
      <c r="B16" s="118"/>
      <c r="C16" s="68"/>
      <c r="D16" s="117"/>
      <c r="E16" s="72"/>
      <c r="F16" s="107"/>
      <c r="G16" s="119"/>
      <c r="H16" s="118"/>
      <c r="I16" s="68"/>
      <c r="J16" s="117"/>
      <c r="L16" s="113" t="s">
        <v>168</v>
      </c>
      <c r="M16" s="112">
        <v>21000</v>
      </c>
    </row>
    <row r="17" spans="1:13" ht="12" customHeight="1" thickBot="1" x14ac:dyDescent="0.35">
      <c r="A17" s="77"/>
      <c r="B17" s="116"/>
      <c r="C17" s="115"/>
      <c r="D17" s="114"/>
      <c r="E17" s="73" t="s">
        <v>0</v>
      </c>
      <c r="F17" s="107"/>
      <c r="G17" s="77"/>
      <c r="H17" s="116"/>
      <c r="I17" s="115"/>
      <c r="J17" s="114"/>
      <c r="L17" s="113" t="s">
        <v>167</v>
      </c>
      <c r="M17" s="112">
        <v>23000</v>
      </c>
    </row>
    <row r="18" spans="1:13" ht="16.2" thickBot="1" x14ac:dyDescent="0.35">
      <c r="A18" s="83" t="s">
        <v>10</v>
      </c>
      <c r="B18" s="111"/>
      <c r="C18" s="110"/>
      <c r="D18" s="42" t="e">
        <f>(B14-D14)*B12</f>
        <v>#DIV/0!</v>
      </c>
      <c r="E18" s="107" t="s">
        <v>0</v>
      </c>
      <c r="F18" s="107"/>
      <c r="G18" s="83" t="s">
        <v>10</v>
      </c>
      <c r="H18" s="111"/>
      <c r="I18" s="110"/>
      <c r="J18" s="42" t="e">
        <f>(H14-J14)*H12</f>
        <v>#DIV/0!</v>
      </c>
      <c r="L18" s="113" t="s">
        <v>166</v>
      </c>
      <c r="M18" s="112">
        <v>24000</v>
      </c>
    </row>
    <row r="19" spans="1:13" ht="16.2" thickBot="1" x14ac:dyDescent="0.35">
      <c r="A19" s="83" t="s">
        <v>9</v>
      </c>
      <c r="B19" s="111"/>
      <c r="C19" s="110"/>
      <c r="D19" s="39" t="e">
        <f>D18*10</f>
        <v>#DIV/0!</v>
      </c>
      <c r="E19" s="107" t="s">
        <v>0</v>
      </c>
      <c r="F19" s="107"/>
      <c r="G19" s="83" t="s">
        <v>9</v>
      </c>
      <c r="H19" s="111"/>
      <c r="I19" s="110"/>
      <c r="J19" s="39" t="e">
        <f>J18*10</f>
        <v>#DIV/0!</v>
      </c>
      <c r="L19" s="109" t="s">
        <v>165</v>
      </c>
      <c r="M19" s="108"/>
    </row>
    <row r="20" spans="1:13" ht="16.2" thickBot="1" x14ac:dyDescent="0.35">
      <c r="A20" s="83" t="s">
        <v>8</v>
      </c>
      <c r="B20" s="111"/>
      <c r="C20" s="110"/>
      <c r="D20" s="388" t="e">
        <f>D19/D15</f>
        <v>#DIV/0!</v>
      </c>
      <c r="E20" s="107" t="s">
        <v>0</v>
      </c>
      <c r="F20" s="106"/>
      <c r="G20" s="83" t="s">
        <v>8</v>
      </c>
      <c r="H20" s="111"/>
      <c r="I20" s="110"/>
      <c r="J20" s="388" t="e">
        <f>J19/J15</f>
        <v>#DIV/0!</v>
      </c>
      <c r="L20" s="105" t="s">
        <v>164</v>
      </c>
      <c r="M20" s="104"/>
    </row>
    <row r="21" spans="1:13" ht="13.8" x14ac:dyDescent="0.3">
      <c r="A21" s="102"/>
      <c r="B21" s="101" t="s">
        <v>7</v>
      </c>
      <c r="C21" s="100"/>
      <c r="D21" s="99"/>
      <c r="E21" s="70"/>
      <c r="F21" s="103"/>
      <c r="G21" s="102"/>
      <c r="H21" s="101" t="s">
        <v>7</v>
      </c>
      <c r="I21" s="100"/>
      <c r="J21" s="99"/>
    </row>
    <row r="22" spans="1:13" ht="14.4" thickBot="1" x14ac:dyDescent="0.35">
      <c r="A22" s="69"/>
      <c r="B22" s="68"/>
      <c r="C22" s="68"/>
      <c r="D22" s="98"/>
      <c r="E22" s="70"/>
      <c r="F22" s="70"/>
      <c r="G22" s="69"/>
      <c r="H22" s="68"/>
      <c r="I22" s="68"/>
      <c r="J22" s="98"/>
    </row>
    <row r="23" spans="1:13" ht="14.4" thickBot="1" x14ac:dyDescent="0.35">
      <c r="A23" s="97"/>
      <c r="B23" s="70"/>
      <c r="C23" s="70"/>
      <c r="D23" s="96"/>
      <c r="E23" s="70"/>
      <c r="F23" s="70"/>
      <c r="G23" s="97"/>
      <c r="H23" s="70"/>
      <c r="I23" s="70"/>
      <c r="J23" s="96"/>
    </row>
    <row r="24" spans="1:13" ht="16.2" thickBot="1" x14ac:dyDescent="0.35">
      <c r="A24" s="94" t="s">
        <v>160</v>
      </c>
      <c r="B24" s="92" t="s">
        <v>18</v>
      </c>
      <c r="C24" s="93"/>
      <c r="D24" s="92" t="s">
        <v>17</v>
      </c>
      <c r="E24" s="95" t="s">
        <v>0</v>
      </c>
      <c r="F24" s="72"/>
      <c r="G24" s="94" t="s">
        <v>160</v>
      </c>
      <c r="H24" s="92" t="s">
        <v>18</v>
      </c>
      <c r="I24" s="93"/>
      <c r="J24" s="92" t="s">
        <v>17</v>
      </c>
    </row>
    <row r="25" spans="1:13" ht="15.6" x14ac:dyDescent="0.3">
      <c r="A25" s="83" t="s">
        <v>159</v>
      </c>
      <c r="B25" s="599"/>
      <c r="C25" s="87"/>
      <c r="D25" s="91"/>
      <c r="E25" s="81" t="s">
        <v>0</v>
      </c>
      <c r="F25" s="72" t="s">
        <v>0</v>
      </c>
      <c r="G25" s="83" t="s">
        <v>159</v>
      </c>
      <c r="H25" s="599"/>
      <c r="I25" s="87"/>
      <c r="J25" s="91"/>
    </row>
    <row r="26" spans="1:13" ht="15.6" x14ac:dyDescent="0.3">
      <c r="A26" s="83" t="s">
        <v>158</v>
      </c>
      <c r="B26" s="600" t="s">
        <v>0</v>
      </c>
      <c r="C26" s="90"/>
      <c r="D26" s="602" t="s">
        <v>0</v>
      </c>
      <c r="E26" s="81" t="s">
        <v>0</v>
      </c>
      <c r="F26" s="72" t="s">
        <v>0</v>
      </c>
      <c r="G26" s="83" t="s">
        <v>158</v>
      </c>
      <c r="H26" s="600"/>
      <c r="I26" s="90"/>
      <c r="J26" s="602"/>
    </row>
    <row r="27" spans="1:13" ht="15.6" x14ac:dyDescent="0.3">
      <c r="A27" s="83" t="s">
        <v>157</v>
      </c>
      <c r="B27" s="601" t="s">
        <v>0</v>
      </c>
      <c r="C27" s="87"/>
      <c r="D27" s="89"/>
      <c r="E27" s="81" t="s">
        <v>0</v>
      </c>
      <c r="F27" s="72" t="s">
        <v>0</v>
      </c>
      <c r="G27" s="83" t="s">
        <v>157</v>
      </c>
      <c r="H27" s="601"/>
      <c r="I27" s="87"/>
      <c r="J27" s="89"/>
    </row>
    <row r="28" spans="1:13" ht="15.6" x14ac:dyDescent="0.3">
      <c r="A28" s="83" t="s">
        <v>83</v>
      </c>
      <c r="B28" s="88" t="str">
        <f>IF(B27="Annual Professional Maintenance", "0.01", "0.03")</f>
        <v>0.03</v>
      </c>
      <c r="C28" s="87"/>
      <c r="D28" s="82"/>
      <c r="E28" s="81" t="s">
        <v>0</v>
      </c>
      <c r="F28" s="72" t="s">
        <v>0</v>
      </c>
      <c r="G28" s="83" t="s">
        <v>83</v>
      </c>
      <c r="H28" s="27" t="str">
        <f>IF(H27="Annual Professional Maintenance", "0.01", "0.03")</f>
        <v>0.03</v>
      </c>
      <c r="I28" s="87"/>
      <c r="J28" s="82"/>
    </row>
    <row r="29" spans="1:13" ht="15.6" x14ac:dyDescent="0.3">
      <c r="A29" s="83" t="s">
        <v>156</v>
      </c>
      <c r="B29" s="86" t="e">
        <f>B26*(1-B28)^(B5-B25)</f>
        <v>#VALUE!</v>
      </c>
      <c r="C29" s="79"/>
      <c r="D29" s="82"/>
      <c r="E29" s="81" t="s">
        <v>0</v>
      </c>
      <c r="F29" s="72" t="s">
        <v>0</v>
      </c>
      <c r="G29" s="83" t="s">
        <v>156</v>
      </c>
      <c r="H29" s="25">
        <f>H26*(1-H28)^(H5-H25)</f>
        <v>0</v>
      </c>
      <c r="I29" s="79"/>
      <c r="J29" s="82"/>
    </row>
    <row r="30" spans="1:13" ht="12" customHeight="1" x14ac:dyDescent="0.3">
      <c r="A30" s="83"/>
      <c r="B30" s="85"/>
      <c r="C30" s="79"/>
      <c r="D30" s="82"/>
      <c r="E30" s="72" t="s">
        <v>0</v>
      </c>
      <c r="F30" s="72"/>
      <c r="G30" s="83"/>
      <c r="H30" s="85"/>
      <c r="I30" s="79"/>
      <c r="J30" s="82"/>
    </row>
    <row r="31" spans="1:13" ht="15.6" x14ac:dyDescent="0.3">
      <c r="A31" s="83" t="s">
        <v>155</v>
      </c>
      <c r="B31" s="603" t="s">
        <v>0</v>
      </c>
      <c r="C31" s="84"/>
      <c r="D31" s="82"/>
      <c r="E31" s="81" t="s">
        <v>0</v>
      </c>
      <c r="F31" s="72" t="s">
        <v>0</v>
      </c>
      <c r="G31" s="83" t="s">
        <v>155</v>
      </c>
      <c r="H31" s="603"/>
      <c r="I31" s="84"/>
      <c r="J31" s="82"/>
    </row>
    <row r="32" spans="1:13" ht="15.6" x14ac:dyDescent="0.3">
      <c r="A32" s="83" t="s">
        <v>154</v>
      </c>
      <c r="B32" s="604" t="s">
        <v>0</v>
      </c>
      <c r="C32" s="84"/>
      <c r="D32" s="82"/>
      <c r="E32" s="81" t="s">
        <v>0</v>
      </c>
      <c r="F32" s="72" t="s">
        <v>0</v>
      </c>
      <c r="G32" s="83" t="s">
        <v>154</v>
      </c>
      <c r="H32" s="604"/>
      <c r="I32" s="84"/>
      <c r="J32" s="82"/>
    </row>
    <row r="33" spans="1:10" ht="15.6" x14ac:dyDescent="0.3">
      <c r="A33" s="83"/>
      <c r="B33" s="23" t="e">
        <f>B32*B34</f>
        <v>#VALUE!</v>
      </c>
      <c r="C33" s="84"/>
      <c r="D33" s="82"/>
      <c r="E33" s="81" t="s">
        <v>0</v>
      </c>
      <c r="F33" s="72" t="s">
        <v>0</v>
      </c>
      <c r="G33" s="83"/>
      <c r="H33" s="23">
        <f>H32*H34</f>
        <v>0</v>
      </c>
      <c r="I33" s="84"/>
      <c r="J33" s="82"/>
    </row>
    <row r="34" spans="1:10" ht="15.6" x14ac:dyDescent="0.3">
      <c r="A34" s="83" t="s">
        <v>153</v>
      </c>
      <c r="B34" s="605"/>
      <c r="C34" s="79"/>
      <c r="D34" s="82"/>
      <c r="E34" s="81" t="s">
        <v>0</v>
      </c>
      <c r="F34" s="72" t="s">
        <v>0</v>
      </c>
      <c r="G34" s="83" t="s">
        <v>153</v>
      </c>
      <c r="H34" s="605"/>
      <c r="I34" s="79"/>
      <c r="J34" s="82"/>
    </row>
    <row r="35" spans="1:10" ht="12" customHeight="1" thickBot="1" x14ac:dyDescent="0.35">
      <c r="A35" s="80"/>
      <c r="B35" s="79"/>
      <c r="C35" s="79"/>
      <c r="D35" s="78"/>
      <c r="E35" s="81" t="s">
        <v>0</v>
      </c>
      <c r="F35" s="72" t="s">
        <v>0</v>
      </c>
      <c r="G35" s="80"/>
      <c r="H35" s="79"/>
      <c r="I35" s="79"/>
      <c r="J35" s="78"/>
    </row>
    <row r="36" spans="1:10" ht="16.2" thickBot="1" x14ac:dyDescent="0.35">
      <c r="A36" s="77"/>
      <c r="B36" s="76"/>
      <c r="C36" s="75"/>
      <c r="D36" s="74"/>
      <c r="E36" s="73" t="s">
        <v>0</v>
      </c>
      <c r="F36" s="72"/>
      <c r="G36" s="19"/>
      <c r="H36" s="18"/>
      <c r="I36" s="17"/>
      <c r="J36" s="16"/>
    </row>
    <row r="37" spans="1:10" ht="16.2" thickBot="1" x14ac:dyDescent="0.35">
      <c r="A37" s="10" t="s">
        <v>152</v>
      </c>
      <c r="B37" s="12"/>
      <c r="C37" s="15"/>
      <c r="D37" s="14" t="e">
        <f>(D26-C39)*0.1</f>
        <v>#VALUE!</v>
      </c>
      <c r="E37" s="72" t="s">
        <v>0</v>
      </c>
      <c r="F37" s="72"/>
      <c r="G37" s="10" t="s">
        <v>152</v>
      </c>
      <c r="H37" s="12"/>
      <c r="I37" s="15"/>
      <c r="J37" s="14" t="e">
        <f>(J26-I39)*0.1</f>
        <v>#DIV/0!</v>
      </c>
    </row>
    <row r="38" spans="1:10" ht="16.2" thickBot="1" x14ac:dyDescent="0.35">
      <c r="A38" s="10"/>
      <c r="B38" s="71" t="s">
        <v>151</v>
      </c>
      <c r="C38" s="8"/>
      <c r="D38" s="13"/>
      <c r="E38" s="72"/>
      <c r="F38" s="72"/>
      <c r="G38" s="10"/>
      <c r="H38" s="71" t="s">
        <v>151</v>
      </c>
      <c r="I38" s="8"/>
      <c r="J38" s="13"/>
    </row>
    <row r="39" spans="1:10" ht="20.25" customHeight="1" thickBot="1" x14ac:dyDescent="0.35">
      <c r="A39" s="10" t="s">
        <v>150</v>
      </c>
      <c r="B39" s="12"/>
      <c r="C39" s="12" t="e">
        <f>B31/B33</f>
        <v>#VALUE!</v>
      </c>
      <c r="D39" s="11" t="e">
        <f>(D26-B29)*0.1</f>
        <v>#VALUE!</v>
      </c>
      <c r="E39" s="72" t="s">
        <v>0</v>
      </c>
      <c r="F39" s="72"/>
      <c r="G39" s="10" t="s">
        <v>150</v>
      </c>
      <c r="H39" s="12"/>
      <c r="I39" s="12" t="e">
        <f>H31/H33</f>
        <v>#DIV/0!</v>
      </c>
      <c r="J39" s="11">
        <f>(J26-H29)*0.1</f>
        <v>0</v>
      </c>
    </row>
    <row r="40" spans="1:10" ht="15.6" x14ac:dyDescent="0.3">
      <c r="A40" s="10"/>
      <c r="B40" s="71" t="s">
        <v>149</v>
      </c>
      <c r="C40" s="8"/>
      <c r="D40" s="7"/>
      <c r="E40" s="70"/>
      <c r="F40" s="70"/>
      <c r="G40" s="10"/>
      <c r="H40" s="71" t="s">
        <v>149</v>
      </c>
      <c r="I40" s="8"/>
      <c r="J40" s="7"/>
    </row>
    <row r="41" spans="1:10" ht="14.4" thickBot="1" x14ac:dyDescent="0.35">
      <c r="A41" s="6"/>
      <c r="B41" s="5"/>
      <c r="C41" s="5"/>
      <c r="D41" s="4"/>
      <c r="E41" s="70"/>
      <c r="F41" s="70"/>
      <c r="G41" s="69"/>
      <c r="H41" s="68"/>
      <c r="I41" s="68"/>
      <c r="J41" s="67"/>
    </row>
    <row r="42" spans="1:10" ht="13.8" x14ac:dyDescent="0.3"/>
    <row r="43" spans="1:10" ht="16.2" thickBot="1" x14ac:dyDescent="0.35">
      <c r="G43" s="52"/>
    </row>
    <row r="44" spans="1:10" ht="16.2" thickBot="1" x14ac:dyDescent="0.35">
      <c r="A44" s="1066" t="s">
        <v>163</v>
      </c>
      <c r="B44" s="1067"/>
      <c r="C44" s="1067"/>
      <c r="D44" s="1068"/>
      <c r="G44" s="1066" t="s">
        <v>163</v>
      </c>
      <c r="H44" s="1067"/>
      <c r="I44" s="1067"/>
      <c r="J44" s="1068"/>
    </row>
    <row r="45" spans="1:10" ht="15.6" x14ac:dyDescent="0.3">
      <c r="A45" s="66" t="s">
        <v>123</v>
      </c>
      <c r="B45" s="1073">
        <f>B3</f>
        <v>0</v>
      </c>
      <c r="C45" s="1074"/>
      <c r="D45" s="1075"/>
      <c r="G45" s="66" t="s">
        <v>123</v>
      </c>
      <c r="H45" s="1073">
        <f>B45</f>
        <v>0</v>
      </c>
      <c r="I45" s="1074"/>
      <c r="J45" s="1075"/>
    </row>
    <row r="46" spans="1:10" ht="15.6" x14ac:dyDescent="0.3">
      <c r="A46" s="66" t="s">
        <v>4</v>
      </c>
      <c r="B46" s="1076">
        <f>B4</f>
        <v>0</v>
      </c>
      <c r="C46" s="1077"/>
      <c r="D46" s="1078"/>
      <c r="G46" s="66" t="s">
        <v>4</v>
      </c>
      <c r="H46" s="1076">
        <f>B46</f>
        <v>0</v>
      </c>
      <c r="I46" s="1077"/>
      <c r="J46" s="1078"/>
    </row>
    <row r="47" spans="1:10" ht="16.2" thickBot="1" x14ac:dyDescent="0.35">
      <c r="A47" s="65" t="s">
        <v>122</v>
      </c>
      <c r="B47" s="1079"/>
      <c r="C47" s="1080"/>
      <c r="D47" s="1081"/>
      <c r="G47" s="65" t="s">
        <v>122</v>
      </c>
      <c r="H47" s="1079"/>
      <c r="I47" s="1080"/>
      <c r="J47" s="1081"/>
    </row>
    <row r="48" spans="1:10" ht="14.4" thickBot="1" x14ac:dyDescent="0.35">
      <c r="A48" s="64"/>
      <c r="B48" s="63"/>
      <c r="C48" s="63"/>
      <c r="D48" s="62"/>
      <c r="G48" s="64"/>
      <c r="H48" s="63"/>
      <c r="I48" s="63"/>
      <c r="J48" s="62"/>
    </row>
    <row r="49" spans="1:10" ht="16.2" thickBot="1" x14ac:dyDescent="0.35">
      <c r="A49" s="61" t="s">
        <v>162</v>
      </c>
      <c r="B49" s="32"/>
      <c r="C49" s="1069"/>
      <c r="D49" s="1070"/>
      <c r="G49" s="61" t="s">
        <v>162</v>
      </c>
      <c r="H49" s="32"/>
      <c r="I49" s="1069"/>
      <c r="J49" s="1070"/>
    </row>
    <row r="50" spans="1:10" ht="16.2" thickBot="1" x14ac:dyDescent="0.35">
      <c r="A50" s="60"/>
      <c r="B50" s="59"/>
      <c r="C50" s="59"/>
      <c r="D50" s="58"/>
      <c r="G50" s="60"/>
      <c r="H50" s="59"/>
      <c r="I50" s="59"/>
      <c r="J50" s="58"/>
    </row>
    <row r="51" spans="1:10" ht="16.2" thickBot="1" x14ac:dyDescent="0.35">
      <c r="A51" s="33" t="s">
        <v>161</v>
      </c>
      <c r="B51" s="56" t="s">
        <v>18</v>
      </c>
      <c r="C51" s="55"/>
      <c r="D51" s="54" t="s">
        <v>17</v>
      </c>
      <c r="E51" s="57"/>
      <c r="F51" s="57"/>
      <c r="G51" s="33" t="s">
        <v>161</v>
      </c>
      <c r="H51" s="56" t="s">
        <v>18</v>
      </c>
      <c r="I51" s="55"/>
      <c r="J51" s="54" t="s">
        <v>17</v>
      </c>
    </row>
    <row r="52" spans="1:10" ht="15.6" x14ac:dyDescent="0.3">
      <c r="A52" s="10" t="s">
        <v>16</v>
      </c>
      <c r="B52" s="594"/>
      <c r="C52" s="53">
        <f>B52/60</f>
        <v>0</v>
      </c>
      <c r="D52" s="28"/>
      <c r="F52" s="52"/>
      <c r="G52" s="10" t="s">
        <v>16</v>
      </c>
      <c r="H52" s="594"/>
      <c r="I52" s="53">
        <f>H52/60</f>
        <v>0</v>
      </c>
      <c r="J52" s="28"/>
    </row>
    <row r="53" spans="1:10" ht="15.6" x14ac:dyDescent="0.3">
      <c r="A53" s="10" t="s">
        <v>15</v>
      </c>
      <c r="B53" s="595"/>
      <c r="C53" s="12"/>
      <c r="D53" s="22"/>
      <c r="F53" s="52"/>
      <c r="G53" s="10" t="s">
        <v>15</v>
      </c>
      <c r="H53" s="595"/>
      <c r="I53" s="12"/>
      <c r="J53" s="22"/>
    </row>
    <row r="54" spans="1:10" ht="15.6" x14ac:dyDescent="0.3">
      <c r="A54" s="10" t="s">
        <v>14</v>
      </c>
      <c r="B54" s="596"/>
      <c r="C54" s="12"/>
      <c r="D54" s="22"/>
      <c r="G54" s="10" t="s">
        <v>14</v>
      </c>
      <c r="H54" s="596"/>
      <c r="I54" s="12"/>
      <c r="J54" s="22"/>
    </row>
    <row r="55" spans="1:10" ht="15.6" x14ac:dyDescent="0.3">
      <c r="A55" s="10" t="s">
        <v>13</v>
      </c>
      <c r="B55" s="51">
        <v>8760</v>
      </c>
      <c r="C55" s="12"/>
      <c r="D55" s="50"/>
      <c r="G55" s="10" t="s">
        <v>13</v>
      </c>
      <c r="H55" s="51">
        <v>8760</v>
      </c>
      <c r="I55" s="12"/>
      <c r="J55" s="50"/>
    </row>
    <row r="56" spans="1:10" ht="15.6" x14ac:dyDescent="0.3">
      <c r="A56" s="10" t="s">
        <v>12</v>
      </c>
      <c r="B56" s="25" t="e">
        <f>B55/C52*B53</f>
        <v>#DIV/0!</v>
      </c>
      <c r="C56" s="12"/>
      <c r="D56" s="597"/>
      <c r="G56" s="10" t="s">
        <v>12</v>
      </c>
      <c r="H56" s="25" t="e">
        <f>H55/I52*H53</f>
        <v>#DIV/0!</v>
      </c>
      <c r="I56" s="12"/>
      <c r="J56" s="597"/>
    </row>
    <row r="57" spans="1:10" ht="15.6" x14ac:dyDescent="0.3">
      <c r="A57" s="10" t="s">
        <v>11</v>
      </c>
      <c r="B57" s="49"/>
      <c r="C57" s="15"/>
      <c r="D57" s="598"/>
      <c r="G57" s="10" t="s">
        <v>11</v>
      </c>
      <c r="H57" s="49"/>
      <c r="I57" s="15"/>
      <c r="J57" s="598"/>
    </row>
    <row r="58" spans="1:10" ht="16.2" thickBot="1" x14ac:dyDescent="0.35">
      <c r="A58" s="48"/>
      <c r="B58" s="47"/>
      <c r="C58" s="5"/>
      <c r="D58" s="46"/>
      <c r="G58" s="48"/>
      <c r="H58" s="47"/>
      <c r="I58" s="5"/>
      <c r="J58" s="46"/>
    </row>
    <row r="59" spans="1:10" ht="16.2" thickBot="1" x14ac:dyDescent="0.35">
      <c r="A59" s="19"/>
      <c r="B59" s="45"/>
      <c r="C59" s="44"/>
      <c r="D59" s="43"/>
      <c r="G59" s="19"/>
      <c r="H59" s="45"/>
      <c r="I59" s="44"/>
      <c r="J59" s="43"/>
    </row>
    <row r="60" spans="1:10" ht="16.2" thickBot="1" x14ac:dyDescent="0.35">
      <c r="A60" s="10" t="s">
        <v>10</v>
      </c>
      <c r="B60" s="41"/>
      <c r="C60" s="40"/>
      <c r="D60" s="42" t="e">
        <f>(B56-D56)*B54</f>
        <v>#DIV/0!</v>
      </c>
      <c r="G60" s="10" t="s">
        <v>10</v>
      </c>
      <c r="H60" s="41"/>
      <c r="I60" s="40"/>
      <c r="J60" s="42" t="e">
        <f>(H56-J56)*H54</f>
        <v>#DIV/0!</v>
      </c>
    </row>
    <row r="61" spans="1:10" ht="16.2" thickBot="1" x14ac:dyDescent="0.35">
      <c r="A61" s="10" t="s">
        <v>9</v>
      </c>
      <c r="B61" s="41"/>
      <c r="C61" s="40"/>
      <c r="D61" s="39" t="e">
        <f>D60*10</f>
        <v>#DIV/0!</v>
      </c>
      <c r="G61" s="10" t="s">
        <v>9</v>
      </c>
      <c r="H61" s="41"/>
      <c r="I61" s="40"/>
      <c r="J61" s="39" t="e">
        <f>J60*10</f>
        <v>#DIV/0!</v>
      </c>
    </row>
    <row r="62" spans="1:10" ht="16.2" thickBot="1" x14ac:dyDescent="0.35">
      <c r="A62" s="10" t="s">
        <v>8</v>
      </c>
      <c r="B62" s="41"/>
      <c r="C62" s="40"/>
      <c r="D62" s="388" t="e">
        <f>D61/D57</f>
        <v>#DIV/0!</v>
      </c>
      <c r="G62" s="10" t="s">
        <v>8</v>
      </c>
      <c r="H62" s="41"/>
      <c r="I62" s="40"/>
      <c r="J62" s="388" t="e">
        <f>J61/J57</f>
        <v>#DIV/0!</v>
      </c>
    </row>
    <row r="63" spans="1:10" ht="16.5" customHeight="1" x14ac:dyDescent="0.3">
      <c r="A63" s="38"/>
      <c r="B63" s="9" t="s">
        <v>7</v>
      </c>
      <c r="C63" s="8"/>
      <c r="D63" s="37"/>
      <c r="G63" s="38"/>
      <c r="H63" s="9" t="s">
        <v>7</v>
      </c>
      <c r="I63" s="8"/>
      <c r="J63" s="37"/>
    </row>
    <row r="64" spans="1:10" ht="16.5" customHeight="1" thickBot="1" x14ac:dyDescent="0.35">
      <c r="A64" s="6"/>
      <c r="B64" s="5"/>
      <c r="C64" s="5"/>
      <c r="D64" s="36"/>
      <c r="G64" s="6"/>
      <c r="H64" s="5"/>
      <c r="I64" s="5"/>
      <c r="J64" s="36"/>
    </row>
    <row r="65" spans="1:10" ht="16.5" customHeight="1" thickBot="1" x14ac:dyDescent="0.35">
      <c r="A65" s="35"/>
      <c r="D65" s="34"/>
      <c r="G65" s="35"/>
      <c r="J65" s="34"/>
    </row>
    <row r="66" spans="1:10" ht="16.5" customHeight="1" thickBot="1" x14ac:dyDescent="0.35">
      <c r="A66" s="33" t="s">
        <v>160</v>
      </c>
      <c r="B66" s="31" t="s">
        <v>18</v>
      </c>
      <c r="C66" s="32"/>
      <c r="D66" s="31" t="s">
        <v>17</v>
      </c>
      <c r="G66" s="33" t="s">
        <v>160</v>
      </c>
      <c r="H66" s="31" t="s">
        <v>18</v>
      </c>
      <c r="I66" s="32"/>
      <c r="J66" s="31" t="s">
        <v>17</v>
      </c>
    </row>
    <row r="67" spans="1:10" ht="16.5" customHeight="1" x14ac:dyDescent="0.3">
      <c r="A67" s="10" t="s">
        <v>159</v>
      </c>
      <c r="B67" s="599"/>
      <c r="C67" s="26"/>
      <c r="D67" s="30"/>
      <c r="G67" s="10" t="s">
        <v>159</v>
      </c>
      <c r="H67" s="599"/>
      <c r="I67" s="26"/>
      <c r="J67" s="30"/>
    </row>
    <row r="68" spans="1:10" ht="16.5" customHeight="1" x14ac:dyDescent="0.3">
      <c r="A68" s="10" t="s">
        <v>158</v>
      </c>
      <c r="B68" s="600"/>
      <c r="C68" s="29"/>
      <c r="D68" s="602"/>
      <c r="G68" s="10" t="s">
        <v>158</v>
      </c>
      <c r="H68" s="600"/>
      <c r="I68" s="29"/>
      <c r="J68" s="602"/>
    </row>
    <row r="69" spans="1:10" ht="16.5" customHeight="1" x14ac:dyDescent="0.3">
      <c r="A69" s="10" t="s">
        <v>157</v>
      </c>
      <c r="B69" s="606"/>
      <c r="C69" s="26"/>
      <c r="D69" s="28"/>
      <c r="G69" s="10" t="s">
        <v>157</v>
      </c>
      <c r="H69" s="606"/>
      <c r="I69" s="26"/>
      <c r="J69" s="28"/>
    </row>
    <row r="70" spans="1:10" ht="16.5" customHeight="1" x14ac:dyDescent="0.3">
      <c r="A70" s="10" t="s">
        <v>83</v>
      </c>
      <c r="B70" s="27" t="str">
        <f>IF(B69="Annual Professional Maintenance", "0.01", "0.03")</f>
        <v>0.03</v>
      </c>
      <c r="C70" s="26"/>
      <c r="D70" s="22"/>
      <c r="G70" s="10" t="s">
        <v>83</v>
      </c>
      <c r="H70" s="27" t="str">
        <f>IF(H69="Annual Professional Maintenance", "0.01", "0.03")</f>
        <v>0.03</v>
      </c>
      <c r="I70" s="26"/>
      <c r="J70" s="22"/>
    </row>
    <row r="71" spans="1:10" ht="16.5" customHeight="1" x14ac:dyDescent="0.3">
      <c r="A71" s="10" t="s">
        <v>156</v>
      </c>
      <c r="B71" s="25">
        <f>B68*(1-B70)^(B47-B67)</f>
        <v>0</v>
      </c>
      <c r="C71" s="15"/>
      <c r="D71" s="22"/>
      <c r="G71" s="10" t="s">
        <v>156</v>
      </c>
      <c r="H71" s="25">
        <f>H68*(1-H70)^(H47-H67)</f>
        <v>0</v>
      </c>
      <c r="I71" s="15"/>
      <c r="J71" s="22"/>
    </row>
    <row r="72" spans="1:10" ht="16.5" customHeight="1" x14ac:dyDescent="0.3">
      <c r="A72" s="10"/>
      <c r="B72" s="24"/>
      <c r="C72" s="15"/>
      <c r="D72" s="22"/>
      <c r="G72" s="10"/>
      <c r="H72" s="24"/>
      <c r="I72" s="15"/>
      <c r="J72" s="22"/>
    </row>
    <row r="73" spans="1:10" ht="16.5" customHeight="1" x14ac:dyDescent="0.3">
      <c r="A73" s="10" t="s">
        <v>155</v>
      </c>
      <c r="B73" s="603"/>
      <c r="C73" s="12"/>
      <c r="D73" s="22"/>
      <c r="G73" s="10" t="s">
        <v>155</v>
      </c>
      <c r="H73" s="603"/>
      <c r="I73" s="12"/>
      <c r="J73" s="22"/>
    </row>
    <row r="74" spans="1:10" ht="16.5" customHeight="1" x14ac:dyDescent="0.3">
      <c r="A74" s="10" t="s">
        <v>154</v>
      </c>
      <c r="B74" s="604"/>
      <c r="C74" s="12"/>
      <c r="D74" s="22"/>
      <c r="G74" s="10" t="s">
        <v>154</v>
      </c>
      <c r="H74" s="604"/>
      <c r="I74" s="12"/>
      <c r="J74" s="22"/>
    </row>
    <row r="75" spans="1:10" ht="16.5" customHeight="1" x14ac:dyDescent="0.3">
      <c r="A75" s="10"/>
      <c r="B75" s="23">
        <f>B74*B76</f>
        <v>0</v>
      </c>
      <c r="C75" s="12"/>
      <c r="D75" s="22"/>
      <c r="G75" s="10"/>
      <c r="H75" s="23">
        <f>H74*H76</f>
        <v>0</v>
      </c>
      <c r="I75" s="12"/>
      <c r="J75" s="22"/>
    </row>
    <row r="76" spans="1:10" ht="16.5" customHeight="1" x14ac:dyDescent="0.3">
      <c r="A76" s="10" t="s">
        <v>153</v>
      </c>
      <c r="B76" s="605"/>
      <c r="C76" s="15"/>
      <c r="D76" s="22"/>
      <c r="G76" s="10" t="s">
        <v>153</v>
      </c>
      <c r="H76" s="605"/>
      <c r="I76" s="15"/>
      <c r="J76" s="22"/>
    </row>
    <row r="77" spans="1:10" ht="16.5" customHeight="1" thickBot="1" x14ac:dyDescent="0.35">
      <c r="A77" s="21"/>
      <c r="B77" s="15"/>
      <c r="C77" s="15"/>
      <c r="D77" s="20"/>
      <c r="G77" s="21"/>
      <c r="H77" s="15"/>
      <c r="I77" s="15"/>
      <c r="J77" s="20"/>
    </row>
    <row r="78" spans="1:10" ht="16.5" customHeight="1" thickBot="1" x14ac:dyDescent="0.35">
      <c r="A78" s="19"/>
      <c r="B78" s="18"/>
      <c r="C78" s="17"/>
      <c r="D78" s="16"/>
      <c r="G78" s="19"/>
      <c r="H78" s="18"/>
      <c r="I78" s="17"/>
      <c r="J78" s="16"/>
    </row>
    <row r="79" spans="1:10" ht="16.5" customHeight="1" thickBot="1" x14ac:dyDescent="0.35">
      <c r="A79" s="10" t="s">
        <v>152</v>
      </c>
      <c r="B79" s="12"/>
      <c r="C79" s="15"/>
      <c r="D79" s="14" t="e">
        <f>(D68-C81)*0.1</f>
        <v>#DIV/0!</v>
      </c>
      <c r="G79" s="10" t="s">
        <v>152</v>
      </c>
      <c r="H79" s="12"/>
      <c r="I79" s="15"/>
      <c r="J79" s="14" t="e">
        <f>(J68-I81)*0.1</f>
        <v>#DIV/0!</v>
      </c>
    </row>
    <row r="80" spans="1:10" ht="16.5" customHeight="1" thickBot="1" x14ac:dyDescent="0.35">
      <c r="A80" s="10"/>
      <c r="B80" s="9" t="s">
        <v>151</v>
      </c>
      <c r="C80" s="8"/>
      <c r="D80" s="13"/>
      <c r="G80" s="10"/>
      <c r="H80" s="9" t="s">
        <v>151</v>
      </c>
      <c r="I80" s="8"/>
      <c r="J80" s="13"/>
    </row>
    <row r="81" spans="1:10" ht="16.5" customHeight="1" thickBot="1" x14ac:dyDescent="0.35">
      <c r="A81" s="10" t="s">
        <v>150</v>
      </c>
      <c r="B81" s="12"/>
      <c r="C81" s="12" t="e">
        <f>B73/B75</f>
        <v>#DIV/0!</v>
      </c>
      <c r="D81" s="11">
        <f>(D68-B71)*0.1</f>
        <v>0</v>
      </c>
      <c r="G81" s="10" t="s">
        <v>150</v>
      </c>
      <c r="H81" s="12"/>
      <c r="I81" s="12" t="e">
        <f>H73/H75</f>
        <v>#DIV/0!</v>
      </c>
      <c r="J81" s="11">
        <f>(J68-H71)*0.1</f>
        <v>0</v>
      </c>
    </row>
    <row r="82" spans="1:10" ht="16.5" customHeight="1" x14ac:dyDescent="0.3">
      <c r="A82" s="10"/>
      <c r="B82" s="9" t="s">
        <v>149</v>
      </c>
      <c r="C82" s="8"/>
      <c r="D82" s="7"/>
      <c r="G82" s="10"/>
      <c r="H82" s="9" t="s">
        <v>149</v>
      </c>
      <c r="I82" s="8"/>
      <c r="J82" s="7"/>
    </row>
    <row r="83" spans="1:10" ht="16.5" customHeight="1" thickBot="1" x14ac:dyDescent="0.35">
      <c r="A83" s="6"/>
      <c r="B83" s="5"/>
      <c r="C83" s="5"/>
      <c r="D83" s="4"/>
      <c r="G83" s="6"/>
      <c r="H83" s="5"/>
      <c r="I83" s="5"/>
      <c r="J83" s="4"/>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A2:D2"/>
    <mergeCell ref="G2:J2"/>
    <mergeCell ref="B3:D3"/>
    <mergeCell ref="H3:J3"/>
    <mergeCell ref="B4:D4"/>
    <mergeCell ref="H4:J4"/>
    <mergeCell ref="B5:D5"/>
    <mergeCell ref="H5:J5"/>
    <mergeCell ref="C7:D7"/>
    <mergeCell ref="I7:J7"/>
    <mergeCell ref="A44:D44"/>
    <mergeCell ref="G44:J44"/>
    <mergeCell ref="C49:D49"/>
    <mergeCell ref="I49:J49"/>
    <mergeCell ref="B45:D45"/>
    <mergeCell ref="H45:J45"/>
    <mergeCell ref="B46:D46"/>
    <mergeCell ref="H46:J46"/>
    <mergeCell ref="B47:D47"/>
    <mergeCell ref="H47:J47"/>
  </mergeCells>
  <dataValidations count="23">
    <dataValidation type="list" allowBlank="1" showInputMessage="1" sqref="B27">
      <formula1>"Annual Professional Maintenance, Seldom or Never Maintained"</formula1>
    </dataValidation>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formula1>0</formula1>
      <formula2>2099</formula2>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formula1>"Annual Professional Maintenance, Seldom or Never Maintained"</formula1>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formula1>"LR1, LR2, Kitchen, BR1, BR2, BR3, BR4, Bath1, Bath2, Other"</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formula1>0</formula1>
      <formula2>2099</formula2>
    </dataValidation>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formula1>"110, 220"</formula1>
    </dataValidation>
  </dataValidations>
  <pageMargins left="0.7" right="0.7" top="0.75" bottom="0.75" header="0.3" footer="0.3"/>
  <pageSetup scale="86" orientation="portrait" horizontalDpi="300" verticalDpi="0" r:id="rId1"/>
  <rowBreaks count="1" manualBreakCount="1">
    <brk id="42" max="16383" man="1"/>
  </rowBreaks>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38"/>
  <sheetViews>
    <sheetView showGridLines="0" workbookViewId="0">
      <selection activeCell="J29" sqref="J29"/>
    </sheetView>
  </sheetViews>
  <sheetFormatPr defaultRowHeight="14.4" x14ac:dyDescent="0.3"/>
  <cols>
    <col min="1" max="1" width="35.6640625" customWidth="1"/>
    <col min="2" max="2" width="18.6640625" customWidth="1"/>
    <col min="3" max="3" width="5.6640625" customWidth="1"/>
    <col min="4" max="4" width="18.6640625" customWidth="1"/>
    <col min="5" max="5" width="5.6640625" customWidth="1"/>
    <col min="257" max="257" width="35.6640625" customWidth="1"/>
    <col min="258" max="258" width="18.6640625" customWidth="1"/>
    <col min="259" max="259" width="5.6640625" customWidth="1"/>
    <col min="260" max="260" width="18.6640625" customWidth="1"/>
    <col min="261" max="261" width="5.6640625" customWidth="1"/>
    <col min="513" max="513" width="35.6640625" customWidth="1"/>
    <col min="514" max="514" width="18.6640625" customWidth="1"/>
    <col min="515" max="515" width="5.6640625" customWidth="1"/>
    <col min="516" max="516" width="18.6640625" customWidth="1"/>
    <col min="517" max="517" width="5.6640625" customWidth="1"/>
    <col min="769" max="769" width="35.6640625" customWidth="1"/>
    <col min="770" max="770" width="18.6640625" customWidth="1"/>
    <col min="771" max="771" width="5.6640625" customWidth="1"/>
    <col min="772" max="772" width="18.6640625" customWidth="1"/>
    <col min="773" max="773" width="5.6640625" customWidth="1"/>
    <col min="1025" max="1025" width="35.6640625" customWidth="1"/>
    <col min="1026" max="1026" width="18.6640625" customWidth="1"/>
    <col min="1027" max="1027" width="5.6640625" customWidth="1"/>
    <col min="1028" max="1028" width="18.6640625" customWidth="1"/>
    <col min="1029" max="1029" width="5.6640625" customWidth="1"/>
    <col min="1281" max="1281" width="35.6640625" customWidth="1"/>
    <col min="1282" max="1282" width="18.6640625" customWidth="1"/>
    <col min="1283" max="1283" width="5.6640625" customWidth="1"/>
    <col min="1284" max="1284" width="18.6640625" customWidth="1"/>
    <col min="1285" max="1285" width="5.6640625" customWidth="1"/>
    <col min="1537" max="1537" width="35.6640625" customWidth="1"/>
    <col min="1538" max="1538" width="18.6640625" customWidth="1"/>
    <col min="1539" max="1539" width="5.6640625" customWidth="1"/>
    <col min="1540" max="1540" width="18.6640625" customWidth="1"/>
    <col min="1541" max="1541" width="5.6640625" customWidth="1"/>
    <col min="1793" max="1793" width="35.6640625" customWidth="1"/>
    <col min="1794" max="1794" width="18.6640625" customWidth="1"/>
    <col min="1795" max="1795" width="5.6640625" customWidth="1"/>
    <col min="1796" max="1796" width="18.6640625" customWidth="1"/>
    <col min="1797" max="1797" width="5.6640625" customWidth="1"/>
    <col min="2049" max="2049" width="35.6640625" customWidth="1"/>
    <col min="2050" max="2050" width="18.6640625" customWidth="1"/>
    <col min="2051" max="2051" width="5.6640625" customWidth="1"/>
    <col min="2052" max="2052" width="18.6640625" customWidth="1"/>
    <col min="2053" max="2053" width="5.6640625" customWidth="1"/>
    <col min="2305" max="2305" width="35.6640625" customWidth="1"/>
    <col min="2306" max="2306" width="18.6640625" customWidth="1"/>
    <col min="2307" max="2307" width="5.6640625" customWidth="1"/>
    <col min="2308" max="2308" width="18.6640625" customWidth="1"/>
    <col min="2309" max="2309" width="5.6640625" customWidth="1"/>
    <col min="2561" max="2561" width="35.6640625" customWidth="1"/>
    <col min="2562" max="2562" width="18.6640625" customWidth="1"/>
    <col min="2563" max="2563" width="5.6640625" customWidth="1"/>
    <col min="2564" max="2564" width="18.6640625" customWidth="1"/>
    <col min="2565" max="2565" width="5.6640625" customWidth="1"/>
    <col min="2817" max="2817" width="35.6640625" customWidth="1"/>
    <col min="2818" max="2818" width="18.6640625" customWidth="1"/>
    <col min="2819" max="2819" width="5.6640625" customWidth="1"/>
    <col min="2820" max="2820" width="18.6640625" customWidth="1"/>
    <col min="2821" max="2821" width="5.6640625" customWidth="1"/>
    <col min="3073" max="3073" width="35.6640625" customWidth="1"/>
    <col min="3074" max="3074" width="18.6640625" customWidth="1"/>
    <col min="3075" max="3075" width="5.6640625" customWidth="1"/>
    <col min="3076" max="3076" width="18.6640625" customWidth="1"/>
    <col min="3077" max="3077" width="5.6640625" customWidth="1"/>
    <col min="3329" max="3329" width="35.6640625" customWidth="1"/>
    <col min="3330" max="3330" width="18.6640625" customWidth="1"/>
    <col min="3331" max="3331" width="5.6640625" customWidth="1"/>
    <col min="3332" max="3332" width="18.6640625" customWidth="1"/>
    <col min="3333" max="3333" width="5.6640625" customWidth="1"/>
    <col min="3585" max="3585" width="35.6640625" customWidth="1"/>
    <col min="3586" max="3586" width="18.6640625" customWidth="1"/>
    <col min="3587" max="3587" width="5.6640625" customWidth="1"/>
    <col min="3588" max="3588" width="18.6640625" customWidth="1"/>
    <col min="3589" max="3589" width="5.6640625" customWidth="1"/>
    <col min="3841" max="3841" width="35.6640625" customWidth="1"/>
    <col min="3842" max="3842" width="18.6640625" customWidth="1"/>
    <col min="3843" max="3843" width="5.6640625" customWidth="1"/>
    <col min="3844" max="3844" width="18.6640625" customWidth="1"/>
    <col min="3845" max="3845" width="5.6640625" customWidth="1"/>
    <col min="4097" max="4097" width="35.6640625" customWidth="1"/>
    <col min="4098" max="4098" width="18.6640625" customWidth="1"/>
    <col min="4099" max="4099" width="5.6640625" customWidth="1"/>
    <col min="4100" max="4100" width="18.6640625" customWidth="1"/>
    <col min="4101" max="4101" width="5.6640625" customWidth="1"/>
    <col min="4353" max="4353" width="35.6640625" customWidth="1"/>
    <col min="4354" max="4354" width="18.6640625" customWidth="1"/>
    <col min="4355" max="4355" width="5.6640625" customWidth="1"/>
    <col min="4356" max="4356" width="18.6640625" customWidth="1"/>
    <col min="4357" max="4357" width="5.6640625" customWidth="1"/>
    <col min="4609" max="4609" width="35.6640625" customWidth="1"/>
    <col min="4610" max="4610" width="18.6640625" customWidth="1"/>
    <col min="4611" max="4611" width="5.6640625" customWidth="1"/>
    <col min="4612" max="4612" width="18.6640625" customWidth="1"/>
    <col min="4613" max="4613" width="5.6640625" customWidth="1"/>
    <col min="4865" max="4865" width="35.6640625" customWidth="1"/>
    <col min="4866" max="4866" width="18.6640625" customWidth="1"/>
    <col min="4867" max="4867" width="5.6640625" customWidth="1"/>
    <col min="4868" max="4868" width="18.6640625" customWidth="1"/>
    <col min="4869" max="4869" width="5.6640625" customWidth="1"/>
    <col min="5121" max="5121" width="35.6640625" customWidth="1"/>
    <col min="5122" max="5122" width="18.6640625" customWidth="1"/>
    <col min="5123" max="5123" width="5.6640625" customWidth="1"/>
    <col min="5124" max="5124" width="18.6640625" customWidth="1"/>
    <col min="5125" max="5125" width="5.6640625" customWidth="1"/>
    <col min="5377" max="5377" width="35.6640625" customWidth="1"/>
    <col min="5378" max="5378" width="18.6640625" customWidth="1"/>
    <col min="5379" max="5379" width="5.6640625" customWidth="1"/>
    <col min="5380" max="5380" width="18.6640625" customWidth="1"/>
    <col min="5381" max="5381" width="5.6640625" customWidth="1"/>
    <col min="5633" max="5633" width="35.6640625" customWidth="1"/>
    <col min="5634" max="5634" width="18.6640625" customWidth="1"/>
    <col min="5635" max="5635" width="5.6640625" customWidth="1"/>
    <col min="5636" max="5636" width="18.6640625" customWidth="1"/>
    <col min="5637" max="5637" width="5.6640625" customWidth="1"/>
    <col min="5889" max="5889" width="35.6640625" customWidth="1"/>
    <col min="5890" max="5890" width="18.6640625" customWidth="1"/>
    <col min="5891" max="5891" width="5.6640625" customWidth="1"/>
    <col min="5892" max="5892" width="18.6640625" customWidth="1"/>
    <col min="5893" max="5893" width="5.6640625" customWidth="1"/>
    <col min="6145" max="6145" width="35.6640625" customWidth="1"/>
    <col min="6146" max="6146" width="18.6640625" customWidth="1"/>
    <col min="6147" max="6147" width="5.6640625" customWidth="1"/>
    <col min="6148" max="6148" width="18.6640625" customWidth="1"/>
    <col min="6149" max="6149" width="5.6640625" customWidth="1"/>
    <col min="6401" max="6401" width="35.6640625" customWidth="1"/>
    <col min="6402" max="6402" width="18.6640625" customWidth="1"/>
    <col min="6403" max="6403" width="5.6640625" customWidth="1"/>
    <col min="6404" max="6404" width="18.6640625" customWidth="1"/>
    <col min="6405" max="6405" width="5.6640625" customWidth="1"/>
    <col min="6657" max="6657" width="35.6640625" customWidth="1"/>
    <col min="6658" max="6658" width="18.6640625" customWidth="1"/>
    <col min="6659" max="6659" width="5.6640625" customWidth="1"/>
    <col min="6660" max="6660" width="18.6640625" customWidth="1"/>
    <col min="6661" max="6661" width="5.6640625" customWidth="1"/>
    <col min="6913" max="6913" width="35.6640625" customWidth="1"/>
    <col min="6914" max="6914" width="18.6640625" customWidth="1"/>
    <col min="6915" max="6915" width="5.6640625" customWidth="1"/>
    <col min="6916" max="6916" width="18.6640625" customWidth="1"/>
    <col min="6917" max="6917" width="5.6640625" customWidth="1"/>
    <col min="7169" max="7169" width="35.6640625" customWidth="1"/>
    <col min="7170" max="7170" width="18.6640625" customWidth="1"/>
    <col min="7171" max="7171" width="5.6640625" customWidth="1"/>
    <col min="7172" max="7172" width="18.6640625" customWidth="1"/>
    <col min="7173" max="7173" width="5.6640625" customWidth="1"/>
    <col min="7425" max="7425" width="35.6640625" customWidth="1"/>
    <col min="7426" max="7426" width="18.6640625" customWidth="1"/>
    <col min="7427" max="7427" width="5.6640625" customWidth="1"/>
    <col min="7428" max="7428" width="18.6640625" customWidth="1"/>
    <col min="7429" max="7429" width="5.6640625" customWidth="1"/>
    <col min="7681" max="7681" width="35.6640625" customWidth="1"/>
    <col min="7682" max="7682" width="18.6640625" customWidth="1"/>
    <col min="7683" max="7683" width="5.6640625" customWidth="1"/>
    <col min="7684" max="7684" width="18.6640625" customWidth="1"/>
    <col min="7685" max="7685" width="5.6640625" customWidth="1"/>
    <col min="7937" max="7937" width="35.6640625" customWidth="1"/>
    <col min="7938" max="7938" width="18.6640625" customWidth="1"/>
    <col min="7939" max="7939" width="5.6640625" customWidth="1"/>
    <col min="7940" max="7940" width="18.6640625" customWidth="1"/>
    <col min="7941" max="7941" width="5.6640625" customWidth="1"/>
    <col min="8193" max="8193" width="35.6640625" customWidth="1"/>
    <col min="8194" max="8194" width="18.6640625" customWidth="1"/>
    <col min="8195" max="8195" width="5.6640625" customWidth="1"/>
    <col min="8196" max="8196" width="18.6640625" customWidth="1"/>
    <col min="8197" max="8197" width="5.6640625" customWidth="1"/>
    <col min="8449" max="8449" width="35.6640625" customWidth="1"/>
    <col min="8450" max="8450" width="18.6640625" customWidth="1"/>
    <col min="8451" max="8451" width="5.6640625" customWidth="1"/>
    <col min="8452" max="8452" width="18.6640625" customWidth="1"/>
    <col min="8453" max="8453" width="5.6640625" customWidth="1"/>
    <col min="8705" max="8705" width="35.6640625" customWidth="1"/>
    <col min="8706" max="8706" width="18.6640625" customWidth="1"/>
    <col min="8707" max="8707" width="5.6640625" customWidth="1"/>
    <col min="8708" max="8708" width="18.6640625" customWidth="1"/>
    <col min="8709" max="8709" width="5.6640625" customWidth="1"/>
    <col min="8961" max="8961" width="35.6640625" customWidth="1"/>
    <col min="8962" max="8962" width="18.6640625" customWidth="1"/>
    <col min="8963" max="8963" width="5.6640625" customWidth="1"/>
    <col min="8964" max="8964" width="18.6640625" customWidth="1"/>
    <col min="8965" max="8965" width="5.6640625" customWidth="1"/>
    <col min="9217" max="9217" width="35.6640625" customWidth="1"/>
    <col min="9218" max="9218" width="18.6640625" customWidth="1"/>
    <col min="9219" max="9219" width="5.6640625" customWidth="1"/>
    <col min="9220" max="9220" width="18.6640625" customWidth="1"/>
    <col min="9221" max="9221" width="5.6640625" customWidth="1"/>
    <col min="9473" max="9473" width="35.6640625" customWidth="1"/>
    <col min="9474" max="9474" width="18.6640625" customWidth="1"/>
    <col min="9475" max="9475" width="5.6640625" customWidth="1"/>
    <col min="9476" max="9476" width="18.6640625" customWidth="1"/>
    <col min="9477" max="9477" width="5.6640625" customWidth="1"/>
    <col min="9729" max="9729" width="35.6640625" customWidth="1"/>
    <col min="9730" max="9730" width="18.6640625" customWidth="1"/>
    <col min="9731" max="9731" width="5.6640625" customWidth="1"/>
    <col min="9732" max="9732" width="18.6640625" customWidth="1"/>
    <col min="9733" max="9733" width="5.6640625" customWidth="1"/>
    <col min="9985" max="9985" width="35.6640625" customWidth="1"/>
    <col min="9986" max="9986" width="18.6640625" customWidth="1"/>
    <col min="9987" max="9987" width="5.6640625" customWidth="1"/>
    <col min="9988" max="9988" width="18.6640625" customWidth="1"/>
    <col min="9989" max="9989" width="5.6640625" customWidth="1"/>
    <col min="10241" max="10241" width="35.6640625" customWidth="1"/>
    <col min="10242" max="10242" width="18.6640625" customWidth="1"/>
    <col min="10243" max="10243" width="5.6640625" customWidth="1"/>
    <col min="10244" max="10244" width="18.6640625" customWidth="1"/>
    <col min="10245" max="10245" width="5.6640625" customWidth="1"/>
    <col min="10497" max="10497" width="35.6640625" customWidth="1"/>
    <col min="10498" max="10498" width="18.6640625" customWidth="1"/>
    <col min="10499" max="10499" width="5.6640625" customWidth="1"/>
    <col min="10500" max="10500" width="18.6640625" customWidth="1"/>
    <col min="10501" max="10501" width="5.6640625" customWidth="1"/>
    <col min="10753" max="10753" width="35.6640625" customWidth="1"/>
    <col min="10754" max="10754" width="18.6640625" customWidth="1"/>
    <col min="10755" max="10755" width="5.6640625" customWidth="1"/>
    <col min="10756" max="10756" width="18.6640625" customWidth="1"/>
    <col min="10757" max="10757" width="5.6640625" customWidth="1"/>
    <col min="11009" max="11009" width="35.6640625" customWidth="1"/>
    <col min="11010" max="11010" width="18.6640625" customWidth="1"/>
    <col min="11011" max="11011" width="5.6640625" customWidth="1"/>
    <col min="11012" max="11012" width="18.6640625" customWidth="1"/>
    <col min="11013" max="11013" width="5.6640625" customWidth="1"/>
    <col min="11265" max="11265" width="35.6640625" customWidth="1"/>
    <col min="11266" max="11266" width="18.6640625" customWidth="1"/>
    <col min="11267" max="11267" width="5.6640625" customWidth="1"/>
    <col min="11268" max="11268" width="18.6640625" customWidth="1"/>
    <col min="11269" max="11269" width="5.6640625" customWidth="1"/>
    <col min="11521" max="11521" width="35.6640625" customWidth="1"/>
    <col min="11522" max="11522" width="18.6640625" customWidth="1"/>
    <col min="11523" max="11523" width="5.6640625" customWidth="1"/>
    <col min="11524" max="11524" width="18.6640625" customWidth="1"/>
    <col min="11525" max="11525" width="5.6640625" customWidth="1"/>
    <col min="11777" max="11777" width="35.6640625" customWidth="1"/>
    <col min="11778" max="11778" width="18.6640625" customWidth="1"/>
    <col min="11779" max="11779" width="5.6640625" customWidth="1"/>
    <col min="11780" max="11780" width="18.6640625" customWidth="1"/>
    <col min="11781" max="11781" width="5.6640625" customWidth="1"/>
    <col min="12033" max="12033" width="35.6640625" customWidth="1"/>
    <col min="12034" max="12034" width="18.6640625" customWidth="1"/>
    <col min="12035" max="12035" width="5.6640625" customWidth="1"/>
    <col min="12036" max="12036" width="18.6640625" customWidth="1"/>
    <col min="12037" max="12037" width="5.6640625" customWidth="1"/>
    <col min="12289" max="12289" width="35.6640625" customWidth="1"/>
    <col min="12290" max="12290" width="18.6640625" customWidth="1"/>
    <col min="12291" max="12291" width="5.6640625" customWidth="1"/>
    <col min="12292" max="12292" width="18.6640625" customWidth="1"/>
    <col min="12293" max="12293" width="5.6640625" customWidth="1"/>
    <col min="12545" max="12545" width="35.6640625" customWidth="1"/>
    <col min="12546" max="12546" width="18.6640625" customWidth="1"/>
    <col min="12547" max="12547" width="5.6640625" customWidth="1"/>
    <col min="12548" max="12548" width="18.6640625" customWidth="1"/>
    <col min="12549" max="12549" width="5.6640625" customWidth="1"/>
    <col min="12801" max="12801" width="35.6640625" customWidth="1"/>
    <col min="12802" max="12802" width="18.6640625" customWidth="1"/>
    <col min="12803" max="12803" width="5.6640625" customWidth="1"/>
    <col min="12804" max="12804" width="18.6640625" customWidth="1"/>
    <col min="12805" max="12805" width="5.6640625" customWidth="1"/>
    <col min="13057" max="13057" width="35.6640625" customWidth="1"/>
    <col min="13058" max="13058" width="18.6640625" customWidth="1"/>
    <col min="13059" max="13059" width="5.6640625" customWidth="1"/>
    <col min="13060" max="13060" width="18.6640625" customWidth="1"/>
    <col min="13061" max="13061" width="5.6640625" customWidth="1"/>
    <col min="13313" max="13313" width="35.6640625" customWidth="1"/>
    <col min="13314" max="13314" width="18.6640625" customWidth="1"/>
    <col min="13315" max="13315" width="5.6640625" customWidth="1"/>
    <col min="13316" max="13316" width="18.6640625" customWidth="1"/>
    <col min="13317" max="13317" width="5.6640625" customWidth="1"/>
    <col min="13569" max="13569" width="35.6640625" customWidth="1"/>
    <col min="13570" max="13570" width="18.6640625" customWidth="1"/>
    <col min="13571" max="13571" width="5.6640625" customWidth="1"/>
    <col min="13572" max="13572" width="18.6640625" customWidth="1"/>
    <col min="13573" max="13573" width="5.6640625" customWidth="1"/>
    <col min="13825" max="13825" width="35.6640625" customWidth="1"/>
    <col min="13826" max="13826" width="18.6640625" customWidth="1"/>
    <col min="13827" max="13827" width="5.6640625" customWidth="1"/>
    <col min="13828" max="13828" width="18.6640625" customWidth="1"/>
    <col min="13829" max="13829" width="5.6640625" customWidth="1"/>
    <col min="14081" max="14081" width="35.6640625" customWidth="1"/>
    <col min="14082" max="14082" width="18.6640625" customWidth="1"/>
    <col min="14083" max="14083" width="5.6640625" customWidth="1"/>
    <col min="14084" max="14084" width="18.6640625" customWidth="1"/>
    <col min="14085" max="14085" width="5.6640625" customWidth="1"/>
    <col min="14337" max="14337" width="35.6640625" customWidth="1"/>
    <col min="14338" max="14338" width="18.6640625" customWidth="1"/>
    <col min="14339" max="14339" width="5.6640625" customWidth="1"/>
    <col min="14340" max="14340" width="18.6640625" customWidth="1"/>
    <col min="14341" max="14341" width="5.6640625" customWidth="1"/>
    <col min="14593" max="14593" width="35.6640625" customWidth="1"/>
    <col min="14594" max="14594" width="18.6640625" customWidth="1"/>
    <col min="14595" max="14595" width="5.6640625" customWidth="1"/>
    <col min="14596" max="14596" width="18.6640625" customWidth="1"/>
    <col min="14597" max="14597" width="5.6640625" customWidth="1"/>
    <col min="14849" max="14849" width="35.6640625" customWidth="1"/>
    <col min="14850" max="14850" width="18.6640625" customWidth="1"/>
    <col min="14851" max="14851" width="5.6640625" customWidth="1"/>
    <col min="14852" max="14852" width="18.6640625" customWidth="1"/>
    <col min="14853" max="14853" width="5.6640625" customWidth="1"/>
    <col min="15105" max="15105" width="35.6640625" customWidth="1"/>
    <col min="15106" max="15106" width="18.6640625" customWidth="1"/>
    <col min="15107" max="15107" width="5.6640625" customWidth="1"/>
    <col min="15108" max="15108" width="18.6640625" customWidth="1"/>
    <col min="15109" max="15109" width="5.6640625" customWidth="1"/>
    <col min="15361" max="15361" width="35.6640625" customWidth="1"/>
    <col min="15362" max="15362" width="18.6640625" customWidth="1"/>
    <col min="15363" max="15363" width="5.6640625" customWidth="1"/>
    <col min="15364" max="15364" width="18.6640625" customWidth="1"/>
    <col min="15365" max="15365" width="5.6640625" customWidth="1"/>
    <col min="15617" max="15617" width="35.6640625" customWidth="1"/>
    <col min="15618" max="15618" width="18.6640625" customWidth="1"/>
    <col min="15619" max="15619" width="5.6640625" customWidth="1"/>
    <col min="15620" max="15620" width="18.6640625" customWidth="1"/>
    <col min="15621" max="15621" width="5.6640625" customWidth="1"/>
    <col min="15873" max="15873" width="35.6640625" customWidth="1"/>
    <col min="15874" max="15874" width="18.6640625" customWidth="1"/>
    <col min="15875" max="15875" width="5.6640625" customWidth="1"/>
    <col min="15876" max="15876" width="18.6640625" customWidth="1"/>
    <col min="15877" max="15877" width="5.6640625" customWidth="1"/>
    <col min="16129" max="16129" width="35.6640625" customWidth="1"/>
    <col min="16130" max="16130" width="18.6640625" customWidth="1"/>
    <col min="16131" max="16131" width="5.6640625" customWidth="1"/>
    <col min="16132" max="16132" width="18.6640625" customWidth="1"/>
    <col min="16133" max="16133" width="5.6640625" customWidth="1"/>
  </cols>
  <sheetData>
    <row r="1" spans="1:5" ht="16.2" thickBot="1" x14ac:dyDescent="0.35">
      <c r="A1" s="1082" t="s">
        <v>34</v>
      </c>
      <c r="B1" s="1082"/>
      <c r="C1" s="1082"/>
      <c r="D1" s="1082"/>
      <c r="E1" s="1082"/>
    </row>
    <row r="2" spans="1:5" x14ac:dyDescent="0.3">
      <c r="A2" s="328" t="s">
        <v>6</v>
      </c>
      <c r="B2" s="329"/>
      <c r="C2" s="329"/>
      <c r="D2" s="329"/>
      <c r="E2" s="330"/>
    </row>
    <row r="3" spans="1:5" ht="15.6" x14ac:dyDescent="0.3">
      <c r="A3" s="331" t="s">
        <v>5</v>
      </c>
      <c r="B3" s="332">
        <f>'Contact Info'!D3</f>
        <v>0</v>
      </c>
      <c r="C3" s="333"/>
      <c r="D3" s="333"/>
      <c r="E3" s="334"/>
    </row>
    <row r="4" spans="1:5" ht="15.6" x14ac:dyDescent="0.3">
      <c r="A4" s="335" t="s">
        <v>4</v>
      </c>
      <c r="B4" s="336">
        <f>'Contact Info'!B3</f>
        <v>0</v>
      </c>
      <c r="C4" s="337"/>
      <c r="D4" s="337"/>
      <c r="E4" s="338"/>
    </row>
    <row r="5" spans="1:5" x14ac:dyDescent="0.3">
      <c r="A5" s="339"/>
      <c r="B5" s="340"/>
      <c r="C5" s="340"/>
      <c r="D5" s="340"/>
      <c r="E5" s="341"/>
    </row>
    <row r="6" spans="1:5" x14ac:dyDescent="0.3">
      <c r="A6" s="339" t="s">
        <v>33</v>
      </c>
      <c r="B6" s="342"/>
      <c r="C6" s="342"/>
      <c r="D6" s="342"/>
      <c r="E6" s="343"/>
    </row>
    <row r="7" spans="1:5" x14ac:dyDescent="0.3">
      <c r="A7" s="344" t="s">
        <v>32</v>
      </c>
      <c r="B7" s="345"/>
      <c r="C7" s="342"/>
      <c r="D7" s="342"/>
      <c r="E7" s="343"/>
    </row>
    <row r="8" spans="1:5" x14ac:dyDescent="0.3">
      <c r="A8" s="346" t="s">
        <v>31</v>
      </c>
      <c r="B8" s="345"/>
      <c r="C8" s="342"/>
      <c r="D8" s="342"/>
      <c r="E8" s="343"/>
    </row>
    <row r="9" spans="1:5" x14ac:dyDescent="0.3">
      <c r="A9" s="346" t="s">
        <v>30</v>
      </c>
      <c r="B9" s="345"/>
      <c r="C9" s="342"/>
      <c r="D9" s="342"/>
      <c r="E9" s="343"/>
    </row>
    <row r="10" spans="1:5" x14ac:dyDescent="0.3">
      <c r="A10" s="346" t="s">
        <v>29</v>
      </c>
      <c r="B10" s="345"/>
      <c r="C10" s="342"/>
      <c r="D10" s="342"/>
      <c r="E10" s="343"/>
    </row>
    <row r="11" spans="1:5" x14ac:dyDescent="0.3">
      <c r="A11" s="346" t="s">
        <v>28</v>
      </c>
      <c r="B11" s="345"/>
      <c r="C11" s="342"/>
      <c r="D11" s="342"/>
      <c r="E11" s="343"/>
    </row>
    <row r="12" spans="1:5" x14ac:dyDescent="0.3">
      <c r="A12" s="346" t="s">
        <v>27</v>
      </c>
      <c r="B12" s="345"/>
      <c r="C12" s="342"/>
      <c r="D12" s="342"/>
      <c r="E12" s="343"/>
    </row>
    <row r="13" spans="1:5" x14ac:dyDescent="0.3">
      <c r="A13" s="346" t="s">
        <v>422</v>
      </c>
      <c r="B13" s="345"/>
      <c r="C13" s="342"/>
      <c r="D13" s="342"/>
      <c r="E13" s="343"/>
    </row>
    <row r="14" spans="1:5" x14ac:dyDescent="0.3">
      <c r="A14" s="346" t="s">
        <v>26</v>
      </c>
      <c r="B14" s="347"/>
      <c r="C14" s="342"/>
      <c r="D14" s="342"/>
      <c r="E14" s="343"/>
    </row>
    <row r="15" spans="1:5" x14ac:dyDescent="0.3">
      <c r="A15" s="348" t="s">
        <v>25</v>
      </c>
      <c r="B15" s="349"/>
      <c r="C15" s="349"/>
      <c r="D15" s="349"/>
      <c r="E15" s="350"/>
    </row>
    <row r="16" spans="1:5" x14ac:dyDescent="0.3">
      <c r="A16" s="351"/>
      <c r="B16" s="352"/>
      <c r="C16" s="352"/>
      <c r="D16" s="352"/>
      <c r="E16" s="353"/>
    </row>
    <row r="17" spans="1:5" x14ac:dyDescent="0.3">
      <c r="A17" s="354" t="s">
        <v>24</v>
      </c>
      <c r="B17" s="342"/>
      <c r="C17" s="342"/>
      <c r="D17" s="342"/>
      <c r="E17" s="343"/>
    </row>
    <row r="18" spans="1:5" x14ac:dyDescent="0.3">
      <c r="A18" s="354" t="s">
        <v>23</v>
      </c>
      <c r="B18" s="342"/>
      <c r="C18" s="342"/>
      <c r="D18" s="342"/>
      <c r="E18" s="343"/>
    </row>
    <row r="19" spans="1:5" x14ac:dyDescent="0.3">
      <c r="A19" s="339"/>
      <c r="B19" s="342"/>
      <c r="C19" s="342"/>
      <c r="D19" s="342"/>
      <c r="E19" s="343"/>
    </row>
    <row r="20" spans="1:5" x14ac:dyDescent="0.3">
      <c r="A20" s="344" t="s">
        <v>22</v>
      </c>
      <c r="B20" s="342"/>
      <c r="C20" s="342"/>
      <c r="D20" s="342"/>
      <c r="E20" s="343"/>
    </row>
    <row r="21" spans="1:5" x14ac:dyDescent="0.3">
      <c r="A21" s="346" t="s">
        <v>21</v>
      </c>
      <c r="B21" s="345"/>
      <c r="C21" s="342"/>
      <c r="D21" s="342"/>
      <c r="E21" s="343"/>
    </row>
    <row r="22" spans="1:5" x14ac:dyDescent="0.3">
      <c r="A22" s="346" t="s">
        <v>423</v>
      </c>
      <c r="B22" s="345"/>
      <c r="C22" s="342"/>
      <c r="D22" s="342"/>
      <c r="E22" s="343"/>
    </row>
    <row r="23" spans="1:5" x14ac:dyDescent="0.3">
      <c r="A23" s="346" t="s">
        <v>20</v>
      </c>
      <c r="B23" s="345"/>
      <c r="C23" s="342"/>
      <c r="D23" s="342"/>
      <c r="E23" s="343"/>
    </row>
    <row r="24" spans="1:5" ht="15" thickBot="1" x14ac:dyDescent="0.35">
      <c r="A24" s="339"/>
      <c r="B24" s="342"/>
      <c r="C24" s="342"/>
      <c r="D24" s="342"/>
      <c r="E24" s="343"/>
    </row>
    <row r="25" spans="1:5" ht="16.2" thickBot="1" x14ac:dyDescent="0.35">
      <c r="A25" s="355" t="s">
        <v>19</v>
      </c>
      <c r="B25" s="356"/>
      <c r="C25" s="356"/>
      <c r="D25" s="356"/>
      <c r="E25" s="357"/>
    </row>
    <row r="26" spans="1:5" ht="16.2" thickBot="1" x14ac:dyDescent="0.35">
      <c r="A26" s="358"/>
      <c r="B26" s="359" t="s">
        <v>18</v>
      </c>
      <c r="C26" s="360"/>
      <c r="D26" s="359" t="s">
        <v>17</v>
      </c>
      <c r="E26" s="361"/>
    </row>
    <row r="27" spans="1:5" ht="15.6" x14ac:dyDescent="0.3">
      <c r="A27" s="362" t="s">
        <v>16</v>
      </c>
      <c r="B27" s="363"/>
      <c r="C27" s="364"/>
      <c r="D27" s="365"/>
      <c r="E27" s="343"/>
    </row>
    <row r="28" spans="1:5" ht="15.6" x14ac:dyDescent="0.3">
      <c r="A28" s="362" t="s">
        <v>15</v>
      </c>
      <c r="B28" s="366"/>
      <c r="C28" s="364">
        <f>B27/60</f>
        <v>0</v>
      </c>
      <c r="D28" s="367"/>
      <c r="E28" s="343"/>
    </row>
    <row r="29" spans="1:5" ht="15.6" x14ac:dyDescent="0.3">
      <c r="A29" s="362" t="s">
        <v>14</v>
      </c>
      <c r="B29" s="366"/>
      <c r="C29" s="364"/>
      <c r="D29" s="367"/>
      <c r="E29" s="343"/>
    </row>
    <row r="30" spans="1:5" ht="15.6" x14ac:dyDescent="0.3">
      <c r="A30" s="362" t="s">
        <v>13</v>
      </c>
      <c r="B30" s="368">
        <v>8760</v>
      </c>
      <c r="C30" s="364"/>
      <c r="D30" s="369"/>
      <c r="E30" s="343"/>
    </row>
    <row r="31" spans="1:5" ht="15.6" x14ac:dyDescent="0.3">
      <c r="A31" s="362" t="s">
        <v>12</v>
      </c>
      <c r="B31" s="370" t="e">
        <f>B30/C28*B28</f>
        <v>#DIV/0!</v>
      </c>
      <c r="C31" s="364"/>
      <c r="D31" s="371"/>
      <c r="E31" s="343"/>
    </row>
    <row r="32" spans="1:5" ht="15.6" x14ac:dyDescent="0.3">
      <c r="A32" s="362" t="s">
        <v>11</v>
      </c>
      <c r="B32" s="372"/>
      <c r="C32" s="342"/>
      <c r="D32" s="373"/>
      <c r="E32" s="343"/>
    </row>
    <row r="33" spans="1:5" ht="16.2" thickBot="1" x14ac:dyDescent="0.35">
      <c r="A33" s="374"/>
      <c r="B33" s="375"/>
      <c r="C33" s="376"/>
      <c r="D33" s="377"/>
      <c r="E33" s="378"/>
    </row>
    <row r="34" spans="1:5" ht="16.2" thickBot="1" x14ac:dyDescent="0.35">
      <c r="A34" s="379"/>
      <c r="B34" s="380"/>
      <c r="C34" s="381"/>
      <c r="D34" s="365"/>
      <c r="E34" s="382"/>
    </row>
    <row r="35" spans="1:5" ht="16.2" thickBot="1" x14ac:dyDescent="0.35">
      <c r="A35" s="362" t="s">
        <v>10</v>
      </c>
      <c r="B35" s="364"/>
      <c r="C35" s="342"/>
      <c r="D35" s="383" t="e">
        <f>(B31-D31)*B29</f>
        <v>#DIV/0!</v>
      </c>
      <c r="E35" s="343"/>
    </row>
    <row r="36" spans="1:5" ht="16.2" thickBot="1" x14ac:dyDescent="0.35">
      <c r="A36" s="362" t="s">
        <v>9</v>
      </c>
      <c r="B36" s="364"/>
      <c r="C36" s="342"/>
      <c r="D36" s="383" t="e">
        <f>D35*12</f>
        <v>#DIV/0!</v>
      </c>
      <c r="E36" s="343"/>
    </row>
    <row r="37" spans="1:5" ht="16.2" thickBot="1" x14ac:dyDescent="0.35">
      <c r="A37" s="362" t="s">
        <v>8</v>
      </c>
      <c r="B37" s="364"/>
      <c r="C37" s="342"/>
      <c r="D37" s="384" t="e">
        <f>D36/D32</f>
        <v>#DIV/0!</v>
      </c>
      <c r="E37" s="343"/>
    </row>
    <row r="38" spans="1:5" ht="15" thickBot="1" x14ac:dyDescent="0.35">
      <c r="A38" s="385"/>
      <c r="B38" s="386" t="s">
        <v>7</v>
      </c>
      <c r="C38" s="387"/>
      <c r="D38" s="361"/>
      <c r="E38" s="378"/>
    </row>
  </sheetData>
  <sheetProtection selectLockedCells="1"/>
  <mergeCells count="1">
    <mergeCell ref="A1:E1"/>
  </mergeCells>
  <dataValidations count="24">
    <dataValidation allowBlank="1" showInputMessage="1" showErrorMessage="1" promptTitle="kWh Reading of Existing" prompt="Enter the kWh reading at the end of the metering time limit." sqref="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dataValidation allowBlank="1" showInputMessage="1" showErrorMessage="1" promptTitle="Time Metered of Existing" prompt="Enter time as minutes.  Example (one hour and three minutes = 63).  Minimum time for metering for LIHEAP = 30 min._x000a_Minimum time for metering for DOE = 120 min._x000a_" 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dataValidation allowBlank="1" showInputMessage="1" showErrorMessage="1" promptTitle="Annual Usage of Replacement" prompt="Enter the Annual Usage of the refrigerator as found on the appliance Energy Guide. " sqref="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ataValidation allowBlank="1" showInputMessage="1" showErrorMessage="1" promptTitle="Comments" prompt="Write any relevant comments regarding the refrigeratorbeing evaluated." sqref="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dataValidation allowBlank="1" showInputMessage="1" showErrorMessage="1" promptTitle="Color" prompt="Enter the color of the refrigerator being evaluated." sqref="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dataValidation allowBlank="1" showInputMessage="1" showErrorMessage="1" promptTitle="Serial Number" prompt="Enter the serial numer of the refrigerator being evaluated."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dataValidation allowBlank="1" showInputMessage="1" showErrorMessage="1" promptTitle="Model Number" prompt="Enter the model numer of the refrigerator being evaluated."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dataValidation allowBlank="1" showInputMessage="1" showErrorMessage="1" promptTitle="Manufacturer" prompt="Enter the name of the manufacturer of the refrigerator being evaluated."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ataValidation allowBlank="1" showInputMessage="1" showErrorMessage="1" promptTitle="Refrigerator Location" prompt="Enter the location of the refrigerator being evaluated."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dataValidation type="list" allowBlank="1" showInputMessage="1" showErrorMessage="1" promptTitle="Door Seal Condition" prompt="Select the quality of door seal"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"Poor, Fair, Good"</formula1>
    </dataValidation>
    <dataValidation type="list" allowBlank="1" showInputMessage="1" showErrorMessage="1" promptTitle="Type" prompt="Select the type of refrigerator that will be used as the replacement." sqref="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"Side by Side, Top Freezer, Single Door, Chest Freezer, Upright Freezer, Other"</formula1>
    </dataValidation>
    <dataValidation type="decimal" allowBlank="1" showInputMessage="1" showErrorMessage="1" promptTitle="Cubic Feet" prompt="Input how many cubic feet the existing refrigerator is."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0</formula1>
      <formula2>35</formula2>
    </dataValidation>
    <dataValidation type="list" allowBlank="1" showInputMessage="1" showErrorMessage="1" promptTitle="Type" prompt="Select the type of refrigerator is existing."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formula1>"Side by Side, Top Freezer, Single Door, Chest Freezer, Upright Freezer, Other"</formula1>
    </dataValidation>
    <dataValidation type="decimal" allowBlank="1" showInputMessage="1" showErrorMessage="1" promptTitle="Cubic Feet" prompt="Input how many cubic feet the replacement refrigerator will be."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0</formula1>
      <formula2>35</formula2>
    </dataValidation>
    <dataValidation type="list" allowBlank="1" showInputMessage="1" showErrorMessage="1" promptTitle="Door Swing" prompt="Select which way the replacement door will swing."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"Left, Right"</formula1>
    </dataValidation>
    <dataValidation allowBlank="1" showErrorMessage="1" sqref="B15:C16 IX15:IY16 ST15:SU16 ACP15:ACQ16 AML15:AMM16 AWH15:AWI16 BGD15:BGE16 BPZ15:BQA16 BZV15:BZW16 CJR15:CJS16 CTN15:CTO16 DDJ15:DDK16 DNF15:DNG16 DXB15:DXC16 EGX15:EGY16 EQT15:EQU16 FAP15:FAQ16 FKL15:FKM16 FUH15:FUI16 GED15:GEE16 GNZ15:GOA16 GXV15:GXW16 HHR15:HHS16 HRN15:HRO16 IBJ15:IBK16 ILF15:ILG16 IVB15:IVC16 JEX15:JEY16 JOT15:JOU16 JYP15:JYQ16 KIL15:KIM16 KSH15:KSI16 LCD15:LCE16 LLZ15:LMA16 LVV15:LVW16 MFR15:MFS16 MPN15:MPO16 MZJ15:MZK16 NJF15:NJG16 NTB15:NTC16 OCX15:OCY16 OMT15:OMU16 OWP15:OWQ16 PGL15:PGM16 PQH15:PQI16 QAD15:QAE16 QJZ15:QKA16 QTV15:QTW16 RDR15:RDS16 RNN15:RNO16 RXJ15:RXK16 SHF15:SHG16 SRB15:SRC16 TAX15:TAY16 TKT15:TKU16 TUP15:TUQ16 UEL15:UEM16 UOH15:UOI16 UYD15:UYE16 VHZ15:VIA16 VRV15:VRW16 WBR15:WBS16 WLN15:WLO16 WVJ15:WVK16 B65551:C65552 IX65551:IY65552 ST65551:SU65552 ACP65551:ACQ65552 AML65551:AMM65552 AWH65551:AWI65552 BGD65551:BGE65552 BPZ65551:BQA65552 BZV65551:BZW65552 CJR65551:CJS65552 CTN65551:CTO65552 DDJ65551:DDK65552 DNF65551:DNG65552 DXB65551:DXC65552 EGX65551:EGY65552 EQT65551:EQU65552 FAP65551:FAQ65552 FKL65551:FKM65552 FUH65551:FUI65552 GED65551:GEE65552 GNZ65551:GOA65552 GXV65551:GXW65552 HHR65551:HHS65552 HRN65551:HRO65552 IBJ65551:IBK65552 ILF65551:ILG65552 IVB65551:IVC65552 JEX65551:JEY65552 JOT65551:JOU65552 JYP65551:JYQ65552 KIL65551:KIM65552 KSH65551:KSI65552 LCD65551:LCE65552 LLZ65551:LMA65552 LVV65551:LVW65552 MFR65551:MFS65552 MPN65551:MPO65552 MZJ65551:MZK65552 NJF65551:NJG65552 NTB65551:NTC65552 OCX65551:OCY65552 OMT65551:OMU65552 OWP65551:OWQ65552 PGL65551:PGM65552 PQH65551:PQI65552 QAD65551:QAE65552 QJZ65551:QKA65552 QTV65551:QTW65552 RDR65551:RDS65552 RNN65551:RNO65552 RXJ65551:RXK65552 SHF65551:SHG65552 SRB65551:SRC65552 TAX65551:TAY65552 TKT65551:TKU65552 TUP65551:TUQ65552 UEL65551:UEM65552 UOH65551:UOI65552 UYD65551:UYE65552 VHZ65551:VIA65552 VRV65551:VRW65552 WBR65551:WBS65552 WLN65551:WLO65552 WVJ65551:WVK65552 B131087:C131088 IX131087:IY131088 ST131087:SU131088 ACP131087:ACQ131088 AML131087:AMM131088 AWH131087:AWI131088 BGD131087:BGE131088 BPZ131087:BQA131088 BZV131087:BZW131088 CJR131087:CJS131088 CTN131087:CTO131088 DDJ131087:DDK131088 DNF131087:DNG131088 DXB131087:DXC131088 EGX131087:EGY131088 EQT131087:EQU131088 FAP131087:FAQ131088 FKL131087:FKM131088 FUH131087:FUI131088 GED131087:GEE131088 GNZ131087:GOA131088 GXV131087:GXW131088 HHR131087:HHS131088 HRN131087:HRO131088 IBJ131087:IBK131088 ILF131087:ILG131088 IVB131087:IVC131088 JEX131087:JEY131088 JOT131087:JOU131088 JYP131087:JYQ131088 KIL131087:KIM131088 KSH131087:KSI131088 LCD131087:LCE131088 LLZ131087:LMA131088 LVV131087:LVW131088 MFR131087:MFS131088 MPN131087:MPO131088 MZJ131087:MZK131088 NJF131087:NJG131088 NTB131087:NTC131088 OCX131087:OCY131088 OMT131087:OMU131088 OWP131087:OWQ131088 PGL131087:PGM131088 PQH131087:PQI131088 QAD131087:QAE131088 QJZ131087:QKA131088 QTV131087:QTW131088 RDR131087:RDS131088 RNN131087:RNO131088 RXJ131087:RXK131088 SHF131087:SHG131088 SRB131087:SRC131088 TAX131087:TAY131088 TKT131087:TKU131088 TUP131087:TUQ131088 UEL131087:UEM131088 UOH131087:UOI131088 UYD131087:UYE131088 VHZ131087:VIA131088 VRV131087:VRW131088 WBR131087:WBS131088 WLN131087:WLO131088 WVJ131087:WVK131088 B196623:C196624 IX196623:IY196624 ST196623:SU196624 ACP196623:ACQ196624 AML196623:AMM196624 AWH196623:AWI196624 BGD196623:BGE196624 BPZ196623:BQA196624 BZV196623:BZW196624 CJR196623:CJS196624 CTN196623:CTO196624 DDJ196623:DDK196624 DNF196623:DNG196624 DXB196623:DXC196624 EGX196623:EGY196624 EQT196623:EQU196624 FAP196623:FAQ196624 FKL196623:FKM196624 FUH196623:FUI196624 GED196623:GEE196624 GNZ196623:GOA196624 GXV196623:GXW196624 HHR196623:HHS196624 HRN196623:HRO196624 IBJ196623:IBK196624 ILF196623:ILG196624 IVB196623:IVC196624 JEX196623:JEY196624 JOT196623:JOU196624 JYP196623:JYQ196624 KIL196623:KIM196624 KSH196623:KSI196624 LCD196623:LCE196624 LLZ196623:LMA196624 LVV196623:LVW196624 MFR196623:MFS196624 MPN196623:MPO196624 MZJ196623:MZK196624 NJF196623:NJG196624 NTB196623:NTC196624 OCX196623:OCY196624 OMT196623:OMU196624 OWP196623:OWQ196624 PGL196623:PGM196624 PQH196623:PQI196624 QAD196623:QAE196624 QJZ196623:QKA196624 QTV196623:QTW196624 RDR196623:RDS196624 RNN196623:RNO196624 RXJ196623:RXK196624 SHF196623:SHG196624 SRB196623:SRC196624 TAX196623:TAY196624 TKT196623:TKU196624 TUP196623:TUQ196624 UEL196623:UEM196624 UOH196623:UOI196624 UYD196623:UYE196624 VHZ196623:VIA196624 VRV196623:VRW196624 WBR196623:WBS196624 WLN196623:WLO196624 WVJ196623:WVK196624 B262159:C262160 IX262159:IY262160 ST262159:SU262160 ACP262159:ACQ262160 AML262159:AMM262160 AWH262159:AWI262160 BGD262159:BGE262160 BPZ262159:BQA262160 BZV262159:BZW262160 CJR262159:CJS262160 CTN262159:CTO262160 DDJ262159:DDK262160 DNF262159:DNG262160 DXB262159:DXC262160 EGX262159:EGY262160 EQT262159:EQU262160 FAP262159:FAQ262160 FKL262159:FKM262160 FUH262159:FUI262160 GED262159:GEE262160 GNZ262159:GOA262160 GXV262159:GXW262160 HHR262159:HHS262160 HRN262159:HRO262160 IBJ262159:IBK262160 ILF262159:ILG262160 IVB262159:IVC262160 JEX262159:JEY262160 JOT262159:JOU262160 JYP262159:JYQ262160 KIL262159:KIM262160 KSH262159:KSI262160 LCD262159:LCE262160 LLZ262159:LMA262160 LVV262159:LVW262160 MFR262159:MFS262160 MPN262159:MPO262160 MZJ262159:MZK262160 NJF262159:NJG262160 NTB262159:NTC262160 OCX262159:OCY262160 OMT262159:OMU262160 OWP262159:OWQ262160 PGL262159:PGM262160 PQH262159:PQI262160 QAD262159:QAE262160 QJZ262159:QKA262160 QTV262159:QTW262160 RDR262159:RDS262160 RNN262159:RNO262160 RXJ262159:RXK262160 SHF262159:SHG262160 SRB262159:SRC262160 TAX262159:TAY262160 TKT262159:TKU262160 TUP262159:TUQ262160 UEL262159:UEM262160 UOH262159:UOI262160 UYD262159:UYE262160 VHZ262159:VIA262160 VRV262159:VRW262160 WBR262159:WBS262160 WLN262159:WLO262160 WVJ262159:WVK262160 B327695:C327696 IX327695:IY327696 ST327695:SU327696 ACP327695:ACQ327696 AML327695:AMM327696 AWH327695:AWI327696 BGD327695:BGE327696 BPZ327695:BQA327696 BZV327695:BZW327696 CJR327695:CJS327696 CTN327695:CTO327696 DDJ327695:DDK327696 DNF327695:DNG327696 DXB327695:DXC327696 EGX327695:EGY327696 EQT327695:EQU327696 FAP327695:FAQ327696 FKL327695:FKM327696 FUH327695:FUI327696 GED327695:GEE327696 GNZ327695:GOA327696 GXV327695:GXW327696 HHR327695:HHS327696 HRN327695:HRO327696 IBJ327695:IBK327696 ILF327695:ILG327696 IVB327695:IVC327696 JEX327695:JEY327696 JOT327695:JOU327696 JYP327695:JYQ327696 KIL327695:KIM327696 KSH327695:KSI327696 LCD327695:LCE327696 LLZ327695:LMA327696 LVV327695:LVW327696 MFR327695:MFS327696 MPN327695:MPO327696 MZJ327695:MZK327696 NJF327695:NJG327696 NTB327695:NTC327696 OCX327695:OCY327696 OMT327695:OMU327696 OWP327695:OWQ327696 PGL327695:PGM327696 PQH327695:PQI327696 QAD327695:QAE327696 QJZ327695:QKA327696 QTV327695:QTW327696 RDR327695:RDS327696 RNN327695:RNO327696 RXJ327695:RXK327696 SHF327695:SHG327696 SRB327695:SRC327696 TAX327695:TAY327696 TKT327695:TKU327696 TUP327695:TUQ327696 UEL327695:UEM327696 UOH327695:UOI327696 UYD327695:UYE327696 VHZ327695:VIA327696 VRV327695:VRW327696 WBR327695:WBS327696 WLN327695:WLO327696 WVJ327695:WVK327696 B393231:C393232 IX393231:IY393232 ST393231:SU393232 ACP393231:ACQ393232 AML393231:AMM393232 AWH393231:AWI393232 BGD393231:BGE393232 BPZ393231:BQA393232 BZV393231:BZW393232 CJR393231:CJS393232 CTN393231:CTO393232 DDJ393231:DDK393232 DNF393231:DNG393232 DXB393231:DXC393232 EGX393231:EGY393232 EQT393231:EQU393232 FAP393231:FAQ393232 FKL393231:FKM393232 FUH393231:FUI393232 GED393231:GEE393232 GNZ393231:GOA393232 GXV393231:GXW393232 HHR393231:HHS393232 HRN393231:HRO393232 IBJ393231:IBK393232 ILF393231:ILG393232 IVB393231:IVC393232 JEX393231:JEY393232 JOT393231:JOU393232 JYP393231:JYQ393232 KIL393231:KIM393232 KSH393231:KSI393232 LCD393231:LCE393232 LLZ393231:LMA393232 LVV393231:LVW393232 MFR393231:MFS393232 MPN393231:MPO393232 MZJ393231:MZK393232 NJF393231:NJG393232 NTB393231:NTC393232 OCX393231:OCY393232 OMT393231:OMU393232 OWP393231:OWQ393232 PGL393231:PGM393232 PQH393231:PQI393232 QAD393231:QAE393232 QJZ393231:QKA393232 QTV393231:QTW393232 RDR393231:RDS393232 RNN393231:RNO393232 RXJ393231:RXK393232 SHF393231:SHG393232 SRB393231:SRC393232 TAX393231:TAY393232 TKT393231:TKU393232 TUP393231:TUQ393232 UEL393231:UEM393232 UOH393231:UOI393232 UYD393231:UYE393232 VHZ393231:VIA393232 VRV393231:VRW393232 WBR393231:WBS393232 WLN393231:WLO393232 WVJ393231:WVK393232 B458767:C458768 IX458767:IY458768 ST458767:SU458768 ACP458767:ACQ458768 AML458767:AMM458768 AWH458767:AWI458768 BGD458767:BGE458768 BPZ458767:BQA458768 BZV458767:BZW458768 CJR458767:CJS458768 CTN458767:CTO458768 DDJ458767:DDK458768 DNF458767:DNG458768 DXB458767:DXC458768 EGX458767:EGY458768 EQT458767:EQU458768 FAP458767:FAQ458768 FKL458767:FKM458768 FUH458767:FUI458768 GED458767:GEE458768 GNZ458767:GOA458768 GXV458767:GXW458768 HHR458767:HHS458768 HRN458767:HRO458768 IBJ458767:IBK458768 ILF458767:ILG458768 IVB458767:IVC458768 JEX458767:JEY458768 JOT458767:JOU458768 JYP458767:JYQ458768 KIL458767:KIM458768 KSH458767:KSI458768 LCD458767:LCE458768 LLZ458767:LMA458768 LVV458767:LVW458768 MFR458767:MFS458768 MPN458767:MPO458768 MZJ458767:MZK458768 NJF458767:NJG458768 NTB458767:NTC458768 OCX458767:OCY458768 OMT458767:OMU458768 OWP458767:OWQ458768 PGL458767:PGM458768 PQH458767:PQI458768 QAD458767:QAE458768 QJZ458767:QKA458768 QTV458767:QTW458768 RDR458767:RDS458768 RNN458767:RNO458768 RXJ458767:RXK458768 SHF458767:SHG458768 SRB458767:SRC458768 TAX458767:TAY458768 TKT458767:TKU458768 TUP458767:TUQ458768 UEL458767:UEM458768 UOH458767:UOI458768 UYD458767:UYE458768 VHZ458767:VIA458768 VRV458767:VRW458768 WBR458767:WBS458768 WLN458767:WLO458768 WVJ458767:WVK458768 B524303:C524304 IX524303:IY524304 ST524303:SU524304 ACP524303:ACQ524304 AML524303:AMM524304 AWH524303:AWI524304 BGD524303:BGE524304 BPZ524303:BQA524304 BZV524303:BZW524304 CJR524303:CJS524304 CTN524303:CTO524304 DDJ524303:DDK524304 DNF524303:DNG524304 DXB524303:DXC524304 EGX524303:EGY524304 EQT524303:EQU524304 FAP524303:FAQ524304 FKL524303:FKM524304 FUH524303:FUI524304 GED524303:GEE524304 GNZ524303:GOA524304 GXV524303:GXW524304 HHR524303:HHS524304 HRN524303:HRO524304 IBJ524303:IBK524304 ILF524303:ILG524304 IVB524303:IVC524304 JEX524303:JEY524304 JOT524303:JOU524304 JYP524303:JYQ524304 KIL524303:KIM524304 KSH524303:KSI524304 LCD524303:LCE524304 LLZ524303:LMA524304 LVV524303:LVW524304 MFR524303:MFS524304 MPN524303:MPO524304 MZJ524303:MZK524304 NJF524303:NJG524304 NTB524303:NTC524304 OCX524303:OCY524304 OMT524303:OMU524304 OWP524303:OWQ524304 PGL524303:PGM524304 PQH524303:PQI524304 QAD524303:QAE524304 QJZ524303:QKA524304 QTV524303:QTW524304 RDR524303:RDS524304 RNN524303:RNO524304 RXJ524303:RXK524304 SHF524303:SHG524304 SRB524303:SRC524304 TAX524303:TAY524304 TKT524303:TKU524304 TUP524303:TUQ524304 UEL524303:UEM524304 UOH524303:UOI524304 UYD524303:UYE524304 VHZ524303:VIA524304 VRV524303:VRW524304 WBR524303:WBS524304 WLN524303:WLO524304 WVJ524303:WVK524304 B589839:C589840 IX589839:IY589840 ST589839:SU589840 ACP589839:ACQ589840 AML589839:AMM589840 AWH589839:AWI589840 BGD589839:BGE589840 BPZ589839:BQA589840 BZV589839:BZW589840 CJR589839:CJS589840 CTN589839:CTO589840 DDJ589839:DDK589840 DNF589839:DNG589840 DXB589839:DXC589840 EGX589839:EGY589840 EQT589839:EQU589840 FAP589839:FAQ589840 FKL589839:FKM589840 FUH589839:FUI589840 GED589839:GEE589840 GNZ589839:GOA589840 GXV589839:GXW589840 HHR589839:HHS589840 HRN589839:HRO589840 IBJ589839:IBK589840 ILF589839:ILG589840 IVB589839:IVC589840 JEX589839:JEY589840 JOT589839:JOU589840 JYP589839:JYQ589840 KIL589839:KIM589840 KSH589839:KSI589840 LCD589839:LCE589840 LLZ589839:LMA589840 LVV589839:LVW589840 MFR589839:MFS589840 MPN589839:MPO589840 MZJ589839:MZK589840 NJF589839:NJG589840 NTB589839:NTC589840 OCX589839:OCY589840 OMT589839:OMU589840 OWP589839:OWQ589840 PGL589839:PGM589840 PQH589839:PQI589840 QAD589839:QAE589840 QJZ589839:QKA589840 QTV589839:QTW589840 RDR589839:RDS589840 RNN589839:RNO589840 RXJ589839:RXK589840 SHF589839:SHG589840 SRB589839:SRC589840 TAX589839:TAY589840 TKT589839:TKU589840 TUP589839:TUQ589840 UEL589839:UEM589840 UOH589839:UOI589840 UYD589839:UYE589840 VHZ589839:VIA589840 VRV589839:VRW589840 WBR589839:WBS589840 WLN589839:WLO589840 WVJ589839:WVK589840 B655375:C655376 IX655375:IY655376 ST655375:SU655376 ACP655375:ACQ655376 AML655375:AMM655376 AWH655375:AWI655376 BGD655375:BGE655376 BPZ655375:BQA655376 BZV655375:BZW655376 CJR655375:CJS655376 CTN655375:CTO655376 DDJ655375:DDK655376 DNF655375:DNG655376 DXB655375:DXC655376 EGX655375:EGY655376 EQT655375:EQU655376 FAP655375:FAQ655376 FKL655375:FKM655376 FUH655375:FUI655376 GED655375:GEE655376 GNZ655375:GOA655376 GXV655375:GXW655376 HHR655375:HHS655376 HRN655375:HRO655376 IBJ655375:IBK655376 ILF655375:ILG655376 IVB655375:IVC655376 JEX655375:JEY655376 JOT655375:JOU655376 JYP655375:JYQ655376 KIL655375:KIM655376 KSH655375:KSI655376 LCD655375:LCE655376 LLZ655375:LMA655376 LVV655375:LVW655376 MFR655375:MFS655376 MPN655375:MPO655376 MZJ655375:MZK655376 NJF655375:NJG655376 NTB655375:NTC655376 OCX655375:OCY655376 OMT655375:OMU655376 OWP655375:OWQ655376 PGL655375:PGM655376 PQH655375:PQI655376 QAD655375:QAE655376 QJZ655375:QKA655376 QTV655375:QTW655376 RDR655375:RDS655376 RNN655375:RNO655376 RXJ655375:RXK655376 SHF655375:SHG655376 SRB655375:SRC655376 TAX655375:TAY655376 TKT655375:TKU655376 TUP655375:TUQ655376 UEL655375:UEM655376 UOH655375:UOI655376 UYD655375:UYE655376 VHZ655375:VIA655376 VRV655375:VRW655376 WBR655375:WBS655376 WLN655375:WLO655376 WVJ655375:WVK655376 B720911:C720912 IX720911:IY720912 ST720911:SU720912 ACP720911:ACQ720912 AML720911:AMM720912 AWH720911:AWI720912 BGD720911:BGE720912 BPZ720911:BQA720912 BZV720911:BZW720912 CJR720911:CJS720912 CTN720911:CTO720912 DDJ720911:DDK720912 DNF720911:DNG720912 DXB720911:DXC720912 EGX720911:EGY720912 EQT720911:EQU720912 FAP720911:FAQ720912 FKL720911:FKM720912 FUH720911:FUI720912 GED720911:GEE720912 GNZ720911:GOA720912 GXV720911:GXW720912 HHR720911:HHS720912 HRN720911:HRO720912 IBJ720911:IBK720912 ILF720911:ILG720912 IVB720911:IVC720912 JEX720911:JEY720912 JOT720911:JOU720912 JYP720911:JYQ720912 KIL720911:KIM720912 KSH720911:KSI720912 LCD720911:LCE720912 LLZ720911:LMA720912 LVV720911:LVW720912 MFR720911:MFS720912 MPN720911:MPO720912 MZJ720911:MZK720912 NJF720911:NJG720912 NTB720911:NTC720912 OCX720911:OCY720912 OMT720911:OMU720912 OWP720911:OWQ720912 PGL720911:PGM720912 PQH720911:PQI720912 QAD720911:QAE720912 QJZ720911:QKA720912 QTV720911:QTW720912 RDR720911:RDS720912 RNN720911:RNO720912 RXJ720911:RXK720912 SHF720911:SHG720912 SRB720911:SRC720912 TAX720911:TAY720912 TKT720911:TKU720912 TUP720911:TUQ720912 UEL720911:UEM720912 UOH720911:UOI720912 UYD720911:UYE720912 VHZ720911:VIA720912 VRV720911:VRW720912 WBR720911:WBS720912 WLN720911:WLO720912 WVJ720911:WVK720912 B786447:C786448 IX786447:IY786448 ST786447:SU786448 ACP786447:ACQ786448 AML786447:AMM786448 AWH786447:AWI786448 BGD786447:BGE786448 BPZ786447:BQA786448 BZV786447:BZW786448 CJR786447:CJS786448 CTN786447:CTO786448 DDJ786447:DDK786448 DNF786447:DNG786448 DXB786447:DXC786448 EGX786447:EGY786448 EQT786447:EQU786448 FAP786447:FAQ786448 FKL786447:FKM786448 FUH786447:FUI786448 GED786447:GEE786448 GNZ786447:GOA786448 GXV786447:GXW786448 HHR786447:HHS786448 HRN786447:HRO786448 IBJ786447:IBK786448 ILF786447:ILG786448 IVB786447:IVC786448 JEX786447:JEY786448 JOT786447:JOU786448 JYP786447:JYQ786448 KIL786447:KIM786448 KSH786447:KSI786448 LCD786447:LCE786448 LLZ786447:LMA786448 LVV786447:LVW786448 MFR786447:MFS786448 MPN786447:MPO786448 MZJ786447:MZK786448 NJF786447:NJG786448 NTB786447:NTC786448 OCX786447:OCY786448 OMT786447:OMU786448 OWP786447:OWQ786448 PGL786447:PGM786448 PQH786447:PQI786448 QAD786447:QAE786448 QJZ786447:QKA786448 QTV786447:QTW786448 RDR786447:RDS786448 RNN786447:RNO786448 RXJ786447:RXK786448 SHF786447:SHG786448 SRB786447:SRC786448 TAX786447:TAY786448 TKT786447:TKU786448 TUP786447:TUQ786448 UEL786447:UEM786448 UOH786447:UOI786448 UYD786447:UYE786448 VHZ786447:VIA786448 VRV786447:VRW786448 WBR786447:WBS786448 WLN786447:WLO786448 WVJ786447:WVK786448 B851983:C851984 IX851983:IY851984 ST851983:SU851984 ACP851983:ACQ851984 AML851983:AMM851984 AWH851983:AWI851984 BGD851983:BGE851984 BPZ851983:BQA851984 BZV851983:BZW851984 CJR851983:CJS851984 CTN851983:CTO851984 DDJ851983:DDK851984 DNF851983:DNG851984 DXB851983:DXC851984 EGX851983:EGY851984 EQT851983:EQU851984 FAP851983:FAQ851984 FKL851983:FKM851984 FUH851983:FUI851984 GED851983:GEE851984 GNZ851983:GOA851984 GXV851983:GXW851984 HHR851983:HHS851984 HRN851983:HRO851984 IBJ851983:IBK851984 ILF851983:ILG851984 IVB851983:IVC851984 JEX851983:JEY851984 JOT851983:JOU851984 JYP851983:JYQ851984 KIL851983:KIM851984 KSH851983:KSI851984 LCD851983:LCE851984 LLZ851983:LMA851984 LVV851983:LVW851984 MFR851983:MFS851984 MPN851983:MPO851984 MZJ851983:MZK851984 NJF851983:NJG851984 NTB851983:NTC851984 OCX851983:OCY851984 OMT851983:OMU851984 OWP851983:OWQ851984 PGL851983:PGM851984 PQH851983:PQI851984 QAD851983:QAE851984 QJZ851983:QKA851984 QTV851983:QTW851984 RDR851983:RDS851984 RNN851983:RNO851984 RXJ851983:RXK851984 SHF851983:SHG851984 SRB851983:SRC851984 TAX851983:TAY851984 TKT851983:TKU851984 TUP851983:TUQ851984 UEL851983:UEM851984 UOH851983:UOI851984 UYD851983:UYE851984 VHZ851983:VIA851984 VRV851983:VRW851984 WBR851983:WBS851984 WLN851983:WLO851984 WVJ851983:WVK851984 B917519:C917520 IX917519:IY917520 ST917519:SU917520 ACP917519:ACQ917520 AML917519:AMM917520 AWH917519:AWI917520 BGD917519:BGE917520 BPZ917519:BQA917520 BZV917519:BZW917520 CJR917519:CJS917520 CTN917519:CTO917520 DDJ917519:DDK917520 DNF917519:DNG917520 DXB917519:DXC917520 EGX917519:EGY917520 EQT917519:EQU917520 FAP917519:FAQ917520 FKL917519:FKM917520 FUH917519:FUI917520 GED917519:GEE917520 GNZ917519:GOA917520 GXV917519:GXW917520 HHR917519:HHS917520 HRN917519:HRO917520 IBJ917519:IBK917520 ILF917519:ILG917520 IVB917519:IVC917520 JEX917519:JEY917520 JOT917519:JOU917520 JYP917519:JYQ917520 KIL917519:KIM917520 KSH917519:KSI917520 LCD917519:LCE917520 LLZ917519:LMA917520 LVV917519:LVW917520 MFR917519:MFS917520 MPN917519:MPO917520 MZJ917519:MZK917520 NJF917519:NJG917520 NTB917519:NTC917520 OCX917519:OCY917520 OMT917519:OMU917520 OWP917519:OWQ917520 PGL917519:PGM917520 PQH917519:PQI917520 QAD917519:QAE917520 QJZ917519:QKA917520 QTV917519:QTW917520 RDR917519:RDS917520 RNN917519:RNO917520 RXJ917519:RXK917520 SHF917519:SHG917520 SRB917519:SRC917520 TAX917519:TAY917520 TKT917519:TKU917520 TUP917519:TUQ917520 UEL917519:UEM917520 UOH917519:UOI917520 UYD917519:UYE917520 VHZ917519:VIA917520 VRV917519:VRW917520 WBR917519:WBS917520 WLN917519:WLO917520 WVJ917519:WVK917520 B983055:C983056 IX983055:IY983056 ST983055:SU983056 ACP983055:ACQ983056 AML983055:AMM983056 AWH983055:AWI983056 BGD983055:BGE983056 BPZ983055:BQA983056 BZV983055:BZW983056 CJR983055:CJS983056 CTN983055:CTO983056 DDJ983055:DDK983056 DNF983055:DNG983056 DXB983055:DXC983056 EGX983055:EGY983056 EQT983055:EQU983056 FAP983055:FAQ983056 FKL983055:FKM983056 FUH983055:FUI983056 GED983055:GEE983056 GNZ983055:GOA983056 GXV983055:GXW983056 HHR983055:HHS983056 HRN983055:HRO983056 IBJ983055:IBK983056 ILF983055:ILG983056 IVB983055:IVC983056 JEX983055:JEY983056 JOT983055:JOU983056 JYP983055:JYQ983056 KIL983055:KIM983056 KSH983055:KSI983056 LCD983055:LCE983056 LLZ983055:LMA983056 LVV983055:LVW983056 MFR983055:MFS983056 MPN983055:MPO983056 MZJ983055:MZK983056 NJF983055:NJG983056 NTB983055:NTC983056 OCX983055:OCY983056 OMT983055:OMU983056 OWP983055:OWQ983056 PGL983055:PGM983056 PQH983055:PQI983056 QAD983055:QAE983056 QJZ983055:QKA983056 QTV983055:QTW983056 RDR983055:RDS983056 RNN983055:RNO983056 RXJ983055:RXK983056 SHF983055:SHG983056 SRB983055:SRC983056 TAX983055:TAY983056 TKT983055:TKU983056 TUP983055:TUQ983056 UEL983055:UEM983056 UOH983055:UOI983056 UYD983055:UYE983056 VHZ983055:VIA983056 VRV983055:VRW983056 WBR983055:WBS983056 WLN983055:WLO983056 WVJ983055:WVK983056"/>
    <dataValidation allowBlank="1" showInputMessage="1" showErrorMessage="1" prompt="Enter Client's Name" sqref="B3:E3 IX3:JA3 ST3:SW3 ACP3:ACS3 AML3:AMO3 AWH3:AWK3 BGD3:BGG3 BPZ3:BQC3 BZV3:BZY3 CJR3:CJU3 CTN3:CTQ3 DDJ3:DDM3 DNF3:DNI3 DXB3:DXE3 EGX3:EHA3 EQT3:EQW3 FAP3:FAS3 FKL3:FKO3 FUH3:FUK3 GED3:GEG3 GNZ3:GOC3 GXV3:GXY3 HHR3:HHU3 HRN3:HRQ3 IBJ3:IBM3 ILF3:ILI3 IVB3:IVE3 JEX3:JFA3 JOT3:JOW3 JYP3:JYS3 KIL3:KIO3 KSH3:KSK3 LCD3:LCG3 LLZ3:LMC3 LVV3:LVY3 MFR3:MFU3 MPN3:MPQ3 MZJ3:MZM3 NJF3:NJI3 NTB3:NTE3 OCX3:ODA3 OMT3:OMW3 OWP3:OWS3 PGL3:PGO3 PQH3:PQK3 QAD3:QAG3 QJZ3:QKC3 QTV3:QTY3 RDR3:RDU3 RNN3:RNQ3 RXJ3:RXM3 SHF3:SHI3 SRB3:SRE3 TAX3:TBA3 TKT3:TKW3 TUP3:TUS3 UEL3:UEO3 UOH3:UOK3 UYD3:UYG3 VHZ3:VIC3 VRV3:VRY3 WBR3:WBU3 WLN3:WLQ3 WVJ3:WVM3 B65539:E65539 IX65539:JA65539 ST65539:SW65539 ACP65539:ACS65539 AML65539:AMO65539 AWH65539:AWK65539 BGD65539:BGG65539 BPZ65539:BQC65539 BZV65539:BZY65539 CJR65539:CJU65539 CTN65539:CTQ65539 DDJ65539:DDM65539 DNF65539:DNI65539 DXB65539:DXE65539 EGX65539:EHA65539 EQT65539:EQW65539 FAP65539:FAS65539 FKL65539:FKO65539 FUH65539:FUK65539 GED65539:GEG65539 GNZ65539:GOC65539 GXV65539:GXY65539 HHR65539:HHU65539 HRN65539:HRQ65539 IBJ65539:IBM65539 ILF65539:ILI65539 IVB65539:IVE65539 JEX65539:JFA65539 JOT65539:JOW65539 JYP65539:JYS65539 KIL65539:KIO65539 KSH65539:KSK65539 LCD65539:LCG65539 LLZ65539:LMC65539 LVV65539:LVY65539 MFR65539:MFU65539 MPN65539:MPQ65539 MZJ65539:MZM65539 NJF65539:NJI65539 NTB65539:NTE65539 OCX65539:ODA65539 OMT65539:OMW65539 OWP65539:OWS65539 PGL65539:PGO65539 PQH65539:PQK65539 QAD65539:QAG65539 QJZ65539:QKC65539 QTV65539:QTY65539 RDR65539:RDU65539 RNN65539:RNQ65539 RXJ65539:RXM65539 SHF65539:SHI65539 SRB65539:SRE65539 TAX65539:TBA65539 TKT65539:TKW65539 TUP65539:TUS65539 UEL65539:UEO65539 UOH65539:UOK65539 UYD65539:UYG65539 VHZ65539:VIC65539 VRV65539:VRY65539 WBR65539:WBU65539 WLN65539:WLQ65539 WVJ65539:WVM65539 B131075:E131075 IX131075:JA131075 ST131075:SW131075 ACP131075:ACS131075 AML131075:AMO131075 AWH131075:AWK131075 BGD131075:BGG131075 BPZ131075:BQC131075 BZV131075:BZY131075 CJR131075:CJU131075 CTN131075:CTQ131075 DDJ131075:DDM131075 DNF131075:DNI131075 DXB131075:DXE131075 EGX131075:EHA131075 EQT131075:EQW131075 FAP131075:FAS131075 FKL131075:FKO131075 FUH131075:FUK131075 GED131075:GEG131075 GNZ131075:GOC131075 GXV131075:GXY131075 HHR131075:HHU131075 HRN131075:HRQ131075 IBJ131075:IBM131075 ILF131075:ILI131075 IVB131075:IVE131075 JEX131075:JFA131075 JOT131075:JOW131075 JYP131075:JYS131075 KIL131075:KIO131075 KSH131075:KSK131075 LCD131075:LCG131075 LLZ131075:LMC131075 LVV131075:LVY131075 MFR131075:MFU131075 MPN131075:MPQ131075 MZJ131075:MZM131075 NJF131075:NJI131075 NTB131075:NTE131075 OCX131075:ODA131075 OMT131075:OMW131075 OWP131075:OWS131075 PGL131075:PGO131075 PQH131075:PQK131075 QAD131075:QAG131075 QJZ131075:QKC131075 QTV131075:QTY131075 RDR131075:RDU131075 RNN131075:RNQ131075 RXJ131075:RXM131075 SHF131075:SHI131075 SRB131075:SRE131075 TAX131075:TBA131075 TKT131075:TKW131075 TUP131075:TUS131075 UEL131075:UEO131075 UOH131075:UOK131075 UYD131075:UYG131075 VHZ131075:VIC131075 VRV131075:VRY131075 WBR131075:WBU131075 WLN131075:WLQ131075 WVJ131075:WVM131075 B196611:E196611 IX196611:JA196611 ST196611:SW196611 ACP196611:ACS196611 AML196611:AMO196611 AWH196611:AWK196611 BGD196611:BGG196611 BPZ196611:BQC196611 BZV196611:BZY196611 CJR196611:CJU196611 CTN196611:CTQ196611 DDJ196611:DDM196611 DNF196611:DNI196611 DXB196611:DXE196611 EGX196611:EHA196611 EQT196611:EQW196611 FAP196611:FAS196611 FKL196611:FKO196611 FUH196611:FUK196611 GED196611:GEG196611 GNZ196611:GOC196611 GXV196611:GXY196611 HHR196611:HHU196611 HRN196611:HRQ196611 IBJ196611:IBM196611 ILF196611:ILI196611 IVB196611:IVE196611 JEX196611:JFA196611 JOT196611:JOW196611 JYP196611:JYS196611 KIL196611:KIO196611 KSH196611:KSK196611 LCD196611:LCG196611 LLZ196611:LMC196611 LVV196611:LVY196611 MFR196611:MFU196611 MPN196611:MPQ196611 MZJ196611:MZM196611 NJF196611:NJI196611 NTB196611:NTE196611 OCX196611:ODA196611 OMT196611:OMW196611 OWP196611:OWS196611 PGL196611:PGO196611 PQH196611:PQK196611 QAD196611:QAG196611 QJZ196611:QKC196611 QTV196611:QTY196611 RDR196611:RDU196611 RNN196611:RNQ196611 RXJ196611:RXM196611 SHF196611:SHI196611 SRB196611:SRE196611 TAX196611:TBA196611 TKT196611:TKW196611 TUP196611:TUS196611 UEL196611:UEO196611 UOH196611:UOK196611 UYD196611:UYG196611 VHZ196611:VIC196611 VRV196611:VRY196611 WBR196611:WBU196611 WLN196611:WLQ196611 WVJ196611:WVM196611 B262147:E262147 IX262147:JA262147 ST262147:SW262147 ACP262147:ACS262147 AML262147:AMO262147 AWH262147:AWK262147 BGD262147:BGG262147 BPZ262147:BQC262147 BZV262147:BZY262147 CJR262147:CJU262147 CTN262147:CTQ262147 DDJ262147:DDM262147 DNF262147:DNI262147 DXB262147:DXE262147 EGX262147:EHA262147 EQT262147:EQW262147 FAP262147:FAS262147 FKL262147:FKO262147 FUH262147:FUK262147 GED262147:GEG262147 GNZ262147:GOC262147 GXV262147:GXY262147 HHR262147:HHU262147 HRN262147:HRQ262147 IBJ262147:IBM262147 ILF262147:ILI262147 IVB262147:IVE262147 JEX262147:JFA262147 JOT262147:JOW262147 JYP262147:JYS262147 KIL262147:KIO262147 KSH262147:KSK262147 LCD262147:LCG262147 LLZ262147:LMC262147 LVV262147:LVY262147 MFR262147:MFU262147 MPN262147:MPQ262147 MZJ262147:MZM262147 NJF262147:NJI262147 NTB262147:NTE262147 OCX262147:ODA262147 OMT262147:OMW262147 OWP262147:OWS262147 PGL262147:PGO262147 PQH262147:PQK262147 QAD262147:QAG262147 QJZ262147:QKC262147 QTV262147:QTY262147 RDR262147:RDU262147 RNN262147:RNQ262147 RXJ262147:RXM262147 SHF262147:SHI262147 SRB262147:SRE262147 TAX262147:TBA262147 TKT262147:TKW262147 TUP262147:TUS262147 UEL262147:UEO262147 UOH262147:UOK262147 UYD262147:UYG262147 VHZ262147:VIC262147 VRV262147:VRY262147 WBR262147:WBU262147 WLN262147:WLQ262147 WVJ262147:WVM262147 B327683:E327683 IX327683:JA327683 ST327683:SW327683 ACP327683:ACS327683 AML327683:AMO327683 AWH327683:AWK327683 BGD327683:BGG327683 BPZ327683:BQC327683 BZV327683:BZY327683 CJR327683:CJU327683 CTN327683:CTQ327683 DDJ327683:DDM327683 DNF327683:DNI327683 DXB327683:DXE327683 EGX327683:EHA327683 EQT327683:EQW327683 FAP327683:FAS327683 FKL327683:FKO327683 FUH327683:FUK327683 GED327683:GEG327683 GNZ327683:GOC327683 GXV327683:GXY327683 HHR327683:HHU327683 HRN327683:HRQ327683 IBJ327683:IBM327683 ILF327683:ILI327683 IVB327683:IVE327683 JEX327683:JFA327683 JOT327683:JOW327683 JYP327683:JYS327683 KIL327683:KIO327683 KSH327683:KSK327683 LCD327683:LCG327683 LLZ327683:LMC327683 LVV327683:LVY327683 MFR327683:MFU327683 MPN327683:MPQ327683 MZJ327683:MZM327683 NJF327683:NJI327683 NTB327683:NTE327683 OCX327683:ODA327683 OMT327683:OMW327683 OWP327683:OWS327683 PGL327683:PGO327683 PQH327683:PQK327683 QAD327683:QAG327683 QJZ327683:QKC327683 QTV327683:QTY327683 RDR327683:RDU327683 RNN327683:RNQ327683 RXJ327683:RXM327683 SHF327683:SHI327683 SRB327683:SRE327683 TAX327683:TBA327683 TKT327683:TKW327683 TUP327683:TUS327683 UEL327683:UEO327683 UOH327683:UOK327683 UYD327683:UYG327683 VHZ327683:VIC327683 VRV327683:VRY327683 WBR327683:WBU327683 WLN327683:WLQ327683 WVJ327683:WVM327683 B393219:E393219 IX393219:JA393219 ST393219:SW393219 ACP393219:ACS393219 AML393219:AMO393219 AWH393219:AWK393219 BGD393219:BGG393219 BPZ393219:BQC393219 BZV393219:BZY393219 CJR393219:CJU393219 CTN393219:CTQ393219 DDJ393219:DDM393219 DNF393219:DNI393219 DXB393219:DXE393219 EGX393219:EHA393219 EQT393219:EQW393219 FAP393219:FAS393219 FKL393219:FKO393219 FUH393219:FUK393219 GED393219:GEG393219 GNZ393219:GOC393219 GXV393219:GXY393219 HHR393219:HHU393219 HRN393219:HRQ393219 IBJ393219:IBM393219 ILF393219:ILI393219 IVB393219:IVE393219 JEX393219:JFA393219 JOT393219:JOW393219 JYP393219:JYS393219 KIL393219:KIO393219 KSH393219:KSK393219 LCD393219:LCG393219 LLZ393219:LMC393219 LVV393219:LVY393219 MFR393219:MFU393219 MPN393219:MPQ393219 MZJ393219:MZM393219 NJF393219:NJI393219 NTB393219:NTE393219 OCX393219:ODA393219 OMT393219:OMW393219 OWP393219:OWS393219 PGL393219:PGO393219 PQH393219:PQK393219 QAD393219:QAG393219 QJZ393219:QKC393219 QTV393219:QTY393219 RDR393219:RDU393219 RNN393219:RNQ393219 RXJ393219:RXM393219 SHF393219:SHI393219 SRB393219:SRE393219 TAX393219:TBA393219 TKT393219:TKW393219 TUP393219:TUS393219 UEL393219:UEO393219 UOH393219:UOK393219 UYD393219:UYG393219 VHZ393219:VIC393219 VRV393219:VRY393219 WBR393219:WBU393219 WLN393219:WLQ393219 WVJ393219:WVM393219 B458755:E458755 IX458755:JA458755 ST458755:SW458755 ACP458755:ACS458755 AML458755:AMO458755 AWH458755:AWK458755 BGD458755:BGG458755 BPZ458755:BQC458755 BZV458755:BZY458755 CJR458755:CJU458755 CTN458755:CTQ458755 DDJ458755:DDM458755 DNF458755:DNI458755 DXB458755:DXE458755 EGX458755:EHA458755 EQT458755:EQW458755 FAP458755:FAS458755 FKL458755:FKO458755 FUH458755:FUK458755 GED458755:GEG458755 GNZ458755:GOC458755 GXV458755:GXY458755 HHR458755:HHU458755 HRN458755:HRQ458755 IBJ458755:IBM458755 ILF458755:ILI458755 IVB458755:IVE458755 JEX458755:JFA458755 JOT458755:JOW458755 JYP458755:JYS458755 KIL458755:KIO458755 KSH458755:KSK458755 LCD458755:LCG458755 LLZ458755:LMC458755 LVV458755:LVY458755 MFR458755:MFU458755 MPN458755:MPQ458755 MZJ458755:MZM458755 NJF458755:NJI458755 NTB458755:NTE458755 OCX458755:ODA458755 OMT458755:OMW458755 OWP458755:OWS458755 PGL458755:PGO458755 PQH458755:PQK458755 QAD458755:QAG458755 QJZ458755:QKC458755 QTV458755:QTY458755 RDR458755:RDU458755 RNN458755:RNQ458755 RXJ458755:RXM458755 SHF458755:SHI458755 SRB458755:SRE458755 TAX458755:TBA458755 TKT458755:TKW458755 TUP458755:TUS458755 UEL458755:UEO458755 UOH458755:UOK458755 UYD458755:UYG458755 VHZ458755:VIC458755 VRV458755:VRY458755 WBR458755:WBU458755 WLN458755:WLQ458755 WVJ458755:WVM458755 B524291:E524291 IX524291:JA524291 ST524291:SW524291 ACP524291:ACS524291 AML524291:AMO524291 AWH524291:AWK524291 BGD524291:BGG524291 BPZ524291:BQC524291 BZV524291:BZY524291 CJR524291:CJU524291 CTN524291:CTQ524291 DDJ524291:DDM524291 DNF524291:DNI524291 DXB524291:DXE524291 EGX524291:EHA524291 EQT524291:EQW524291 FAP524291:FAS524291 FKL524291:FKO524291 FUH524291:FUK524291 GED524291:GEG524291 GNZ524291:GOC524291 GXV524291:GXY524291 HHR524291:HHU524291 HRN524291:HRQ524291 IBJ524291:IBM524291 ILF524291:ILI524291 IVB524291:IVE524291 JEX524291:JFA524291 JOT524291:JOW524291 JYP524291:JYS524291 KIL524291:KIO524291 KSH524291:KSK524291 LCD524291:LCG524291 LLZ524291:LMC524291 LVV524291:LVY524291 MFR524291:MFU524291 MPN524291:MPQ524291 MZJ524291:MZM524291 NJF524291:NJI524291 NTB524291:NTE524291 OCX524291:ODA524291 OMT524291:OMW524291 OWP524291:OWS524291 PGL524291:PGO524291 PQH524291:PQK524291 QAD524291:QAG524291 QJZ524291:QKC524291 QTV524291:QTY524291 RDR524291:RDU524291 RNN524291:RNQ524291 RXJ524291:RXM524291 SHF524291:SHI524291 SRB524291:SRE524291 TAX524291:TBA524291 TKT524291:TKW524291 TUP524291:TUS524291 UEL524291:UEO524291 UOH524291:UOK524291 UYD524291:UYG524291 VHZ524291:VIC524291 VRV524291:VRY524291 WBR524291:WBU524291 WLN524291:WLQ524291 WVJ524291:WVM524291 B589827:E589827 IX589827:JA589827 ST589827:SW589827 ACP589827:ACS589827 AML589827:AMO589827 AWH589827:AWK589827 BGD589827:BGG589827 BPZ589827:BQC589827 BZV589827:BZY589827 CJR589827:CJU589827 CTN589827:CTQ589827 DDJ589827:DDM589827 DNF589827:DNI589827 DXB589827:DXE589827 EGX589827:EHA589827 EQT589827:EQW589827 FAP589827:FAS589827 FKL589827:FKO589827 FUH589827:FUK589827 GED589827:GEG589827 GNZ589827:GOC589827 GXV589827:GXY589827 HHR589827:HHU589827 HRN589827:HRQ589827 IBJ589827:IBM589827 ILF589827:ILI589827 IVB589827:IVE589827 JEX589827:JFA589827 JOT589827:JOW589827 JYP589827:JYS589827 KIL589827:KIO589827 KSH589827:KSK589827 LCD589827:LCG589827 LLZ589827:LMC589827 LVV589827:LVY589827 MFR589827:MFU589827 MPN589827:MPQ589827 MZJ589827:MZM589827 NJF589827:NJI589827 NTB589827:NTE589827 OCX589827:ODA589827 OMT589827:OMW589827 OWP589827:OWS589827 PGL589827:PGO589827 PQH589827:PQK589827 QAD589827:QAG589827 QJZ589827:QKC589827 QTV589827:QTY589827 RDR589827:RDU589827 RNN589827:RNQ589827 RXJ589827:RXM589827 SHF589827:SHI589827 SRB589827:SRE589827 TAX589827:TBA589827 TKT589827:TKW589827 TUP589827:TUS589827 UEL589827:UEO589827 UOH589827:UOK589827 UYD589827:UYG589827 VHZ589827:VIC589827 VRV589827:VRY589827 WBR589827:WBU589827 WLN589827:WLQ589827 WVJ589827:WVM589827 B655363:E655363 IX655363:JA655363 ST655363:SW655363 ACP655363:ACS655363 AML655363:AMO655363 AWH655363:AWK655363 BGD655363:BGG655363 BPZ655363:BQC655363 BZV655363:BZY655363 CJR655363:CJU655363 CTN655363:CTQ655363 DDJ655363:DDM655363 DNF655363:DNI655363 DXB655363:DXE655363 EGX655363:EHA655363 EQT655363:EQW655363 FAP655363:FAS655363 FKL655363:FKO655363 FUH655363:FUK655363 GED655363:GEG655363 GNZ655363:GOC655363 GXV655363:GXY655363 HHR655363:HHU655363 HRN655363:HRQ655363 IBJ655363:IBM655363 ILF655363:ILI655363 IVB655363:IVE655363 JEX655363:JFA655363 JOT655363:JOW655363 JYP655363:JYS655363 KIL655363:KIO655363 KSH655363:KSK655363 LCD655363:LCG655363 LLZ655363:LMC655363 LVV655363:LVY655363 MFR655363:MFU655363 MPN655363:MPQ655363 MZJ655363:MZM655363 NJF655363:NJI655363 NTB655363:NTE655363 OCX655363:ODA655363 OMT655363:OMW655363 OWP655363:OWS655363 PGL655363:PGO655363 PQH655363:PQK655363 QAD655363:QAG655363 QJZ655363:QKC655363 QTV655363:QTY655363 RDR655363:RDU655363 RNN655363:RNQ655363 RXJ655363:RXM655363 SHF655363:SHI655363 SRB655363:SRE655363 TAX655363:TBA655363 TKT655363:TKW655363 TUP655363:TUS655363 UEL655363:UEO655363 UOH655363:UOK655363 UYD655363:UYG655363 VHZ655363:VIC655363 VRV655363:VRY655363 WBR655363:WBU655363 WLN655363:WLQ655363 WVJ655363:WVM655363 B720899:E720899 IX720899:JA720899 ST720899:SW720899 ACP720899:ACS720899 AML720899:AMO720899 AWH720899:AWK720899 BGD720899:BGG720899 BPZ720899:BQC720899 BZV720899:BZY720899 CJR720899:CJU720899 CTN720899:CTQ720899 DDJ720899:DDM720899 DNF720899:DNI720899 DXB720899:DXE720899 EGX720899:EHA720899 EQT720899:EQW720899 FAP720899:FAS720899 FKL720899:FKO720899 FUH720899:FUK720899 GED720899:GEG720899 GNZ720899:GOC720899 GXV720899:GXY720899 HHR720899:HHU720899 HRN720899:HRQ720899 IBJ720899:IBM720899 ILF720899:ILI720899 IVB720899:IVE720899 JEX720899:JFA720899 JOT720899:JOW720899 JYP720899:JYS720899 KIL720899:KIO720899 KSH720899:KSK720899 LCD720899:LCG720899 LLZ720899:LMC720899 LVV720899:LVY720899 MFR720899:MFU720899 MPN720899:MPQ720899 MZJ720899:MZM720899 NJF720899:NJI720899 NTB720899:NTE720899 OCX720899:ODA720899 OMT720899:OMW720899 OWP720899:OWS720899 PGL720899:PGO720899 PQH720899:PQK720899 QAD720899:QAG720899 QJZ720899:QKC720899 QTV720899:QTY720899 RDR720899:RDU720899 RNN720899:RNQ720899 RXJ720899:RXM720899 SHF720899:SHI720899 SRB720899:SRE720899 TAX720899:TBA720899 TKT720899:TKW720899 TUP720899:TUS720899 UEL720899:UEO720899 UOH720899:UOK720899 UYD720899:UYG720899 VHZ720899:VIC720899 VRV720899:VRY720899 WBR720899:WBU720899 WLN720899:WLQ720899 WVJ720899:WVM720899 B786435:E786435 IX786435:JA786435 ST786435:SW786435 ACP786435:ACS786435 AML786435:AMO786435 AWH786435:AWK786435 BGD786435:BGG786435 BPZ786435:BQC786435 BZV786435:BZY786435 CJR786435:CJU786435 CTN786435:CTQ786435 DDJ786435:DDM786435 DNF786435:DNI786435 DXB786435:DXE786435 EGX786435:EHA786435 EQT786435:EQW786435 FAP786435:FAS786435 FKL786435:FKO786435 FUH786435:FUK786435 GED786435:GEG786435 GNZ786435:GOC786435 GXV786435:GXY786435 HHR786435:HHU786435 HRN786435:HRQ786435 IBJ786435:IBM786435 ILF786435:ILI786435 IVB786435:IVE786435 JEX786435:JFA786435 JOT786435:JOW786435 JYP786435:JYS786435 KIL786435:KIO786435 KSH786435:KSK786435 LCD786435:LCG786435 LLZ786435:LMC786435 LVV786435:LVY786435 MFR786435:MFU786435 MPN786435:MPQ786435 MZJ786435:MZM786435 NJF786435:NJI786435 NTB786435:NTE786435 OCX786435:ODA786435 OMT786435:OMW786435 OWP786435:OWS786435 PGL786435:PGO786435 PQH786435:PQK786435 QAD786435:QAG786435 QJZ786435:QKC786435 QTV786435:QTY786435 RDR786435:RDU786435 RNN786435:RNQ786435 RXJ786435:RXM786435 SHF786435:SHI786435 SRB786435:SRE786435 TAX786435:TBA786435 TKT786435:TKW786435 TUP786435:TUS786435 UEL786435:UEO786435 UOH786435:UOK786435 UYD786435:UYG786435 VHZ786435:VIC786435 VRV786435:VRY786435 WBR786435:WBU786435 WLN786435:WLQ786435 WVJ786435:WVM786435 B851971:E851971 IX851971:JA851971 ST851971:SW851971 ACP851971:ACS851971 AML851971:AMO851971 AWH851971:AWK851971 BGD851971:BGG851971 BPZ851971:BQC851971 BZV851971:BZY851971 CJR851971:CJU851971 CTN851971:CTQ851971 DDJ851971:DDM851971 DNF851971:DNI851971 DXB851971:DXE851971 EGX851971:EHA851971 EQT851971:EQW851971 FAP851971:FAS851971 FKL851971:FKO851971 FUH851971:FUK851971 GED851971:GEG851971 GNZ851971:GOC851971 GXV851971:GXY851971 HHR851971:HHU851971 HRN851971:HRQ851971 IBJ851971:IBM851971 ILF851971:ILI851971 IVB851971:IVE851971 JEX851971:JFA851971 JOT851971:JOW851971 JYP851971:JYS851971 KIL851971:KIO851971 KSH851971:KSK851971 LCD851971:LCG851971 LLZ851971:LMC851971 LVV851971:LVY851971 MFR851971:MFU851971 MPN851971:MPQ851971 MZJ851971:MZM851971 NJF851971:NJI851971 NTB851971:NTE851971 OCX851971:ODA851971 OMT851971:OMW851971 OWP851971:OWS851971 PGL851971:PGO851971 PQH851971:PQK851971 QAD851971:QAG851971 QJZ851971:QKC851971 QTV851971:QTY851971 RDR851971:RDU851971 RNN851971:RNQ851971 RXJ851971:RXM851971 SHF851971:SHI851971 SRB851971:SRE851971 TAX851971:TBA851971 TKT851971:TKW851971 TUP851971:TUS851971 UEL851971:UEO851971 UOH851971:UOK851971 UYD851971:UYG851971 VHZ851971:VIC851971 VRV851971:VRY851971 WBR851971:WBU851971 WLN851971:WLQ851971 WVJ851971:WVM851971 B917507:E917507 IX917507:JA917507 ST917507:SW917507 ACP917507:ACS917507 AML917507:AMO917507 AWH917507:AWK917507 BGD917507:BGG917507 BPZ917507:BQC917507 BZV917507:BZY917507 CJR917507:CJU917507 CTN917507:CTQ917507 DDJ917507:DDM917507 DNF917507:DNI917507 DXB917507:DXE917507 EGX917507:EHA917507 EQT917507:EQW917507 FAP917507:FAS917507 FKL917507:FKO917507 FUH917507:FUK917507 GED917507:GEG917507 GNZ917507:GOC917507 GXV917507:GXY917507 HHR917507:HHU917507 HRN917507:HRQ917507 IBJ917507:IBM917507 ILF917507:ILI917507 IVB917507:IVE917507 JEX917507:JFA917507 JOT917507:JOW917507 JYP917507:JYS917507 KIL917507:KIO917507 KSH917507:KSK917507 LCD917507:LCG917507 LLZ917507:LMC917507 LVV917507:LVY917507 MFR917507:MFU917507 MPN917507:MPQ917507 MZJ917507:MZM917507 NJF917507:NJI917507 NTB917507:NTE917507 OCX917507:ODA917507 OMT917507:OMW917507 OWP917507:OWS917507 PGL917507:PGO917507 PQH917507:PQK917507 QAD917507:QAG917507 QJZ917507:QKC917507 QTV917507:QTY917507 RDR917507:RDU917507 RNN917507:RNQ917507 RXJ917507:RXM917507 SHF917507:SHI917507 SRB917507:SRE917507 TAX917507:TBA917507 TKT917507:TKW917507 TUP917507:TUS917507 UEL917507:UEO917507 UOH917507:UOK917507 UYD917507:UYG917507 VHZ917507:VIC917507 VRV917507:VRY917507 WBR917507:WBU917507 WLN917507:WLQ917507 WVJ917507:WVM917507 B983043:E983043 IX983043:JA983043 ST983043:SW983043 ACP983043:ACS983043 AML983043:AMO983043 AWH983043:AWK983043 BGD983043:BGG983043 BPZ983043:BQC983043 BZV983043:BZY983043 CJR983043:CJU983043 CTN983043:CTQ983043 DDJ983043:DDM983043 DNF983043:DNI983043 DXB983043:DXE983043 EGX983043:EHA983043 EQT983043:EQW983043 FAP983043:FAS983043 FKL983043:FKO983043 FUH983043:FUK983043 GED983043:GEG983043 GNZ983043:GOC983043 GXV983043:GXY983043 HHR983043:HHU983043 HRN983043:HRQ983043 IBJ983043:IBM983043 ILF983043:ILI983043 IVB983043:IVE983043 JEX983043:JFA983043 JOT983043:JOW983043 JYP983043:JYS983043 KIL983043:KIO983043 KSH983043:KSK983043 LCD983043:LCG983043 LLZ983043:LMC983043 LVV983043:LVY983043 MFR983043:MFU983043 MPN983043:MPQ983043 MZJ983043:MZM983043 NJF983043:NJI983043 NTB983043:NTE983043 OCX983043:ODA983043 OMT983043:OMW983043 OWP983043:OWS983043 PGL983043:PGO983043 PQH983043:PQK983043 QAD983043:QAG983043 QJZ983043:QKC983043 QTV983043:QTY983043 RDR983043:RDU983043 RNN983043:RNQ983043 RXJ983043:RXM983043 SHF983043:SHI983043 SRB983043:SRE983043 TAX983043:TBA983043 TKT983043:TKW983043 TUP983043:TUS983043 UEL983043:UEO983043 UOH983043:UOK983043 UYD983043:UYG983043 VHZ983043:VIC983043 VRV983043:VRY983043 WBR983043:WBU983043 WLN983043:WLQ983043 WVJ983043:WVM983043"/>
    <dataValidation allowBlank="1" showInputMessage="1" showErrorMessage="1" promptTitle="Utility Cost of Existing" prompt="Enter the cost per kWh in your area.  This usually ranges from .06 to .14" sqref="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65 IX65565 ST65565 ACP65565 AML65565 AWH65565 BGD65565 BPZ65565 BZV65565 CJR65565 CTN65565 DDJ65565 DNF65565 DXB65565 EGX65565 EQT65565 FAP65565 FKL65565 FUH65565 GED65565 GNZ65565 GXV65565 HHR65565 HRN65565 IBJ65565 ILF65565 IVB65565 JEX65565 JOT65565 JYP65565 KIL65565 KSH65565 LCD65565 LLZ65565 LVV65565 MFR65565 MPN65565 MZJ65565 NJF65565 NTB65565 OCX65565 OMT65565 OWP65565 PGL65565 PQH65565 QAD65565 QJZ65565 QTV65565 RDR65565 RNN65565 RXJ65565 SHF65565 SRB65565 TAX65565 TKT65565 TUP65565 UEL65565 UOH65565 UYD65565 VHZ65565 VRV65565 WBR65565 WLN65565 WVJ65565 B131101 IX131101 ST131101 ACP131101 AML131101 AWH131101 BGD131101 BPZ131101 BZV131101 CJR131101 CTN131101 DDJ131101 DNF131101 DXB131101 EGX131101 EQT131101 FAP131101 FKL131101 FUH131101 GED131101 GNZ131101 GXV131101 HHR131101 HRN131101 IBJ131101 ILF131101 IVB131101 JEX131101 JOT131101 JYP131101 KIL131101 KSH131101 LCD131101 LLZ131101 LVV131101 MFR131101 MPN131101 MZJ131101 NJF131101 NTB131101 OCX131101 OMT131101 OWP131101 PGL131101 PQH131101 QAD131101 QJZ131101 QTV131101 RDR131101 RNN131101 RXJ131101 SHF131101 SRB131101 TAX131101 TKT131101 TUP131101 UEL131101 UOH131101 UYD131101 VHZ131101 VRV131101 WBR131101 WLN131101 WVJ131101 B196637 IX196637 ST196637 ACP196637 AML196637 AWH196637 BGD196637 BPZ196637 BZV196637 CJR196637 CTN196637 DDJ196637 DNF196637 DXB196637 EGX196637 EQT196637 FAP196637 FKL196637 FUH196637 GED196637 GNZ196637 GXV196637 HHR196637 HRN196637 IBJ196637 ILF196637 IVB196637 JEX196637 JOT196637 JYP196637 KIL196637 KSH196637 LCD196637 LLZ196637 LVV196637 MFR196637 MPN196637 MZJ196637 NJF196637 NTB196637 OCX196637 OMT196637 OWP196637 PGL196637 PQH196637 QAD196637 QJZ196637 QTV196637 RDR196637 RNN196637 RXJ196637 SHF196637 SRB196637 TAX196637 TKT196637 TUP196637 UEL196637 UOH196637 UYD196637 VHZ196637 VRV196637 WBR196637 WLN196637 WVJ196637 B262173 IX262173 ST262173 ACP262173 AML262173 AWH262173 BGD262173 BPZ262173 BZV262173 CJR262173 CTN262173 DDJ262173 DNF262173 DXB262173 EGX262173 EQT262173 FAP262173 FKL262173 FUH262173 GED262173 GNZ262173 GXV262173 HHR262173 HRN262173 IBJ262173 ILF262173 IVB262173 JEX262173 JOT262173 JYP262173 KIL262173 KSH262173 LCD262173 LLZ262173 LVV262173 MFR262173 MPN262173 MZJ262173 NJF262173 NTB262173 OCX262173 OMT262173 OWP262173 PGL262173 PQH262173 QAD262173 QJZ262173 QTV262173 RDR262173 RNN262173 RXJ262173 SHF262173 SRB262173 TAX262173 TKT262173 TUP262173 UEL262173 UOH262173 UYD262173 VHZ262173 VRV262173 WBR262173 WLN262173 WVJ262173 B327709 IX327709 ST327709 ACP327709 AML327709 AWH327709 BGD327709 BPZ327709 BZV327709 CJR327709 CTN327709 DDJ327709 DNF327709 DXB327709 EGX327709 EQT327709 FAP327709 FKL327709 FUH327709 GED327709 GNZ327709 GXV327709 HHR327709 HRN327709 IBJ327709 ILF327709 IVB327709 JEX327709 JOT327709 JYP327709 KIL327709 KSH327709 LCD327709 LLZ327709 LVV327709 MFR327709 MPN327709 MZJ327709 NJF327709 NTB327709 OCX327709 OMT327709 OWP327709 PGL327709 PQH327709 QAD327709 QJZ327709 QTV327709 RDR327709 RNN327709 RXJ327709 SHF327709 SRB327709 TAX327709 TKT327709 TUP327709 UEL327709 UOH327709 UYD327709 VHZ327709 VRV327709 WBR327709 WLN327709 WVJ327709 B393245 IX393245 ST393245 ACP393245 AML393245 AWH393245 BGD393245 BPZ393245 BZV393245 CJR393245 CTN393245 DDJ393245 DNF393245 DXB393245 EGX393245 EQT393245 FAP393245 FKL393245 FUH393245 GED393245 GNZ393245 GXV393245 HHR393245 HRN393245 IBJ393245 ILF393245 IVB393245 JEX393245 JOT393245 JYP393245 KIL393245 KSH393245 LCD393245 LLZ393245 LVV393245 MFR393245 MPN393245 MZJ393245 NJF393245 NTB393245 OCX393245 OMT393245 OWP393245 PGL393245 PQH393245 QAD393245 QJZ393245 QTV393245 RDR393245 RNN393245 RXJ393245 SHF393245 SRB393245 TAX393245 TKT393245 TUP393245 UEL393245 UOH393245 UYD393245 VHZ393245 VRV393245 WBR393245 WLN393245 WVJ393245 B458781 IX458781 ST458781 ACP458781 AML458781 AWH458781 BGD458781 BPZ458781 BZV458781 CJR458781 CTN458781 DDJ458781 DNF458781 DXB458781 EGX458781 EQT458781 FAP458781 FKL458781 FUH458781 GED458781 GNZ458781 GXV458781 HHR458781 HRN458781 IBJ458781 ILF458781 IVB458781 JEX458781 JOT458781 JYP458781 KIL458781 KSH458781 LCD458781 LLZ458781 LVV458781 MFR458781 MPN458781 MZJ458781 NJF458781 NTB458781 OCX458781 OMT458781 OWP458781 PGL458781 PQH458781 QAD458781 QJZ458781 QTV458781 RDR458781 RNN458781 RXJ458781 SHF458781 SRB458781 TAX458781 TKT458781 TUP458781 UEL458781 UOH458781 UYD458781 VHZ458781 VRV458781 WBR458781 WLN458781 WVJ458781 B524317 IX524317 ST524317 ACP524317 AML524317 AWH524317 BGD524317 BPZ524317 BZV524317 CJR524317 CTN524317 DDJ524317 DNF524317 DXB524317 EGX524317 EQT524317 FAP524317 FKL524317 FUH524317 GED524317 GNZ524317 GXV524317 HHR524317 HRN524317 IBJ524317 ILF524317 IVB524317 JEX524317 JOT524317 JYP524317 KIL524317 KSH524317 LCD524317 LLZ524317 LVV524317 MFR524317 MPN524317 MZJ524317 NJF524317 NTB524317 OCX524317 OMT524317 OWP524317 PGL524317 PQH524317 QAD524317 QJZ524317 QTV524317 RDR524317 RNN524317 RXJ524317 SHF524317 SRB524317 TAX524317 TKT524317 TUP524317 UEL524317 UOH524317 UYD524317 VHZ524317 VRV524317 WBR524317 WLN524317 WVJ524317 B589853 IX589853 ST589853 ACP589853 AML589853 AWH589853 BGD589853 BPZ589853 BZV589853 CJR589853 CTN589853 DDJ589853 DNF589853 DXB589853 EGX589853 EQT589853 FAP589853 FKL589853 FUH589853 GED589853 GNZ589853 GXV589853 HHR589853 HRN589853 IBJ589853 ILF589853 IVB589853 JEX589853 JOT589853 JYP589853 KIL589853 KSH589853 LCD589853 LLZ589853 LVV589853 MFR589853 MPN589853 MZJ589853 NJF589853 NTB589853 OCX589853 OMT589853 OWP589853 PGL589853 PQH589853 QAD589853 QJZ589853 QTV589853 RDR589853 RNN589853 RXJ589853 SHF589853 SRB589853 TAX589853 TKT589853 TUP589853 UEL589853 UOH589853 UYD589853 VHZ589853 VRV589853 WBR589853 WLN589853 WVJ589853 B655389 IX655389 ST655389 ACP655389 AML655389 AWH655389 BGD655389 BPZ655389 BZV655389 CJR655389 CTN655389 DDJ655389 DNF655389 DXB655389 EGX655389 EQT655389 FAP655389 FKL655389 FUH655389 GED655389 GNZ655389 GXV655389 HHR655389 HRN655389 IBJ655389 ILF655389 IVB655389 JEX655389 JOT655389 JYP655389 KIL655389 KSH655389 LCD655389 LLZ655389 LVV655389 MFR655389 MPN655389 MZJ655389 NJF655389 NTB655389 OCX655389 OMT655389 OWP655389 PGL655389 PQH655389 QAD655389 QJZ655389 QTV655389 RDR655389 RNN655389 RXJ655389 SHF655389 SRB655389 TAX655389 TKT655389 TUP655389 UEL655389 UOH655389 UYD655389 VHZ655389 VRV655389 WBR655389 WLN655389 WVJ655389 B720925 IX720925 ST720925 ACP720925 AML720925 AWH720925 BGD720925 BPZ720925 BZV720925 CJR720925 CTN720925 DDJ720925 DNF720925 DXB720925 EGX720925 EQT720925 FAP720925 FKL720925 FUH720925 GED720925 GNZ720925 GXV720925 HHR720925 HRN720925 IBJ720925 ILF720925 IVB720925 JEX720925 JOT720925 JYP720925 KIL720925 KSH720925 LCD720925 LLZ720925 LVV720925 MFR720925 MPN720925 MZJ720925 NJF720925 NTB720925 OCX720925 OMT720925 OWP720925 PGL720925 PQH720925 QAD720925 QJZ720925 QTV720925 RDR720925 RNN720925 RXJ720925 SHF720925 SRB720925 TAX720925 TKT720925 TUP720925 UEL720925 UOH720925 UYD720925 VHZ720925 VRV720925 WBR720925 WLN720925 WVJ720925 B786461 IX786461 ST786461 ACP786461 AML786461 AWH786461 BGD786461 BPZ786461 BZV786461 CJR786461 CTN786461 DDJ786461 DNF786461 DXB786461 EGX786461 EQT786461 FAP786461 FKL786461 FUH786461 GED786461 GNZ786461 GXV786461 HHR786461 HRN786461 IBJ786461 ILF786461 IVB786461 JEX786461 JOT786461 JYP786461 KIL786461 KSH786461 LCD786461 LLZ786461 LVV786461 MFR786461 MPN786461 MZJ786461 NJF786461 NTB786461 OCX786461 OMT786461 OWP786461 PGL786461 PQH786461 QAD786461 QJZ786461 QTV786461 RDR786461 RNN786461 RXJ786461 SHF786461 SRB786461 TAX786461 TKT786461 TUP786461 UEL786461 UOH786461 UYD786461 VHZ786461 VRV786461 WBR786461 WLN786461 WVJ786461 B851997 IX851997 ST851997 ACP851997 AML851997 AWH851997 BGD851997 BPZ851997 BZV851997 CJR851997 CTN851997 DDJ851997 DNF851997 DXB851997 EGX851997 EQT851997 FAP851997 FKL851997 FUH851997 GED851997 GNZ851997 GXV851997 HHR851997 HRN851997 IBJ851997 ILF851997 IVB851997 JEX851997 JOT851997 JYP851997 KIL851997 KSH851997 LCD851997 LLZ851997 LVV851997 MFR851997 MPN851997 MZJ851997 NJF851997 NTB851997 OCX851997 OMT851997 OWP851997 PGL851997 PQH851997 QAD851997 QJZ851997 QTV851997 RDR851997 RNN851997 RXJ851997 SHF851997 SRB851997 TAX851997 TKT851997 TUP851997 UEL851997 UOH851997 UYD851997 VHZ851997 VRV851997 WBR851997 WLN851997 WVJ851997 B917533 IX917533 ST917533 ACP917533 AML917533 AWH917533 BGD917533 BPZ917533 BZV917533 CJR917533 CTN917533 DDJ917533 DNF917533 DXB917533 EGX917533 EQT917533 FAP917533 FKL917533 FUH917533 GED917533 GNZ917533 GXV917533 HHR917533 HRN917533 IBJ917533 ILF917533 IVB917533 JEX917533 JOT917533 JYP917533 KIL917533 KSH917533 LCD917533 LLZ917533 LVV917533 MFR917533 MPN917533 MZJ917533 NJF917533 NTB917533 OCX917533 OMT917533 OWP917533 PGL917533 PQH917533 QAD917533 QJZ917533 QTV917533 RDR917533 RNN917533 RXJ917533 SHF917533 SRB917533 TAX917533 TKT917533 TUP917533 UEL917533 UOH917533 UYD917533 VHZ917533 VRV917533 WBR917533 WLN917533 WVJ917533 B983069 IX983069 ST983069 ACP983069 AML983069 AWH983069 BGD983069 BPZ983069 BZV983069 CJR983069 CTN983069 DDJ983069 DNF983069 DXB983069 EGX983069 EQT983069 FAP983069 FKL983069 FUH983069 GED983069 GNZ983069 GXV983069 HHR983069 HRN983069 IBJ983069 ILF983069 IVB983069 JEX983069 JOT983069 JYP983069 KIL983069 KSH983069 LCD983069 LLZ983069 LVV983069 MFR983069 MPN983069 MZJ983069 NJF983069 NTB983069 OCX983069 OMT983069 OWP983069 PGL983069 PQH983069 QAD983069 QJZ983069 QTV983069 RDR983069 RNN983069 RXJ983069 SHF983069 SRB983069 TAX983069 TKT983069 TUP983069 UEL983069 UOH983069 UYD983069 VHZ983069 VRV983069 WBR983069 WLN983069 WVJ983069"/>
    <dataValidation allowBlank="1" showInputMessage="1" showErrorMessage="1" prompt="Annual Usage of Existing auto-calculated. " sqref="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dataValidation allowBlank="1" showInputMessage="1" showErrorMessage="1" promptTitle="Cost of Replacement" prompt="Refrigerator cost to include: refrigerator, labor to install, and recycling of existing unit." sqref="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ataValidation allowBlank="1" showInputMessage="1" showErrorMessage="1" prompt="Annual Savings of Replacement" sqref="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ataValidation allowBlank="1" showInputMessage="1" showErrorMessage="1" prompt="Expected Life Savings of Replacement" sqref="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ataValidation allowBlank="1" showInputMessage="1" showErrorMessage="1" promptTitle="SIR" prompt="The SIR must be ≥ 1 to qualify for replacement."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dataValidation allowBlank="1" showInputMessage="1" showErrorMessage="1" promptTitle="Job Number" prompt="Enter the job number/client ID/audit number for this client. " sqref="B4:E4 IX4:JA4 ST4:SW4 ACP4:ACS4 AML4:AMO4 AWH4:AWK4 BGD4:BGG4 BPZ4:BQC4 BZV4:BZY4 CJR4:CJU4 CTN4:CTQ4 DDJ4:DDM4 DNF4:DNI4 DXB4:DXE4 EGX4:EHA4 EQT4:EQW4 FAP4:FAS4 FKL4:FKO4 FUH4:FUK4 GED4:GEG4 GNZ4:GOC4 GXV4:GXY4 HHR4:HHU4 HRN4:HRQ4 IBJ4:IBM4 ILF4:ILI4 IVB4:IVE4 JEX4:JFA4 JOT4:JOW4 JYP4:JYS4 KIL4:KIO4 KSH4:KSK4 LCD4:LCG4 LLZ4:LMC4 LVV4:LVY4 MFR4:MFU4 MPN4:MPQ4 MZJ4:MZM4 NJF4:NJI4 NTB4:NTE4 OCX4:ODA4 OMT4:OMW4 OWP4:OWS4 PGL4:PGO4 PQH4:PQK4 QAD4:QAG4 QJZ4:QKC4 QTV4:QTY4 RDR4:RDU4 RNN4:RNQ4 RXJ4:RXM4 SHF4:SHI4 SRB4:SRE4 TAX4:TBA4 TKT4:TKW4 TUP4:TUS4 UEL4:UEO4 UOH4:UOK4 UYD4:UYG4 VHZ4:VIC4 VRV4:VRY4 WBR4:WBU4 WLN4:WLQ4 WVJ4:WVM4 B65540:E65540 IX65540:JA65540 ST65540:SW65540 ACP65540:ACS65540 AML65540:AMO65540 AWH65540:AWK65540 BGD65540:BGG65540 BPZ65540:BQC65540 BZV65540:BZY65540 CJR65540:CJU65540 CTN65540:CTQ65540 DDJ65540:DDM65540 DNF65540:DNI65540 DXB65540:DXE65540 EGX65540:EHA65540 EQT65540:EQW65540 FAP65540:FAS65540 FKL65540:FKO65540 FUH65540:FUK65540 GED65540:GEG65540 GNZ65540:GOC65540 GXV65540:GXY65540 HHR65540:HHU65540 HRN65540:HRQ65540 IBJ65540:IBM65540 ILF65540:ILI65540 IVB65540:IVE65540 JEX65540:JFA65540 JOT65540:JOW65540 JYP65540:JYS65540 KIL65540:KIO65540 KSH65540:KSK65540 LCD65540:LCG65540 LLZ65540:LMC65540 LVV65540:LVY65540 MFR65540:MFU65540 MPN65540:MPQ65540 MZJ65540:MZM65540 NJF65540:NJI65540 NTB65540:NTE65540 OCX65540:ODA65540 OMT65540:OMW65540 OWP65540:OWS65540 PGL65540:PGO65540 PQH65540:PQK65540 QAD65540:QAG65540 QJZ65540:QKC65540 QTV65540:QTY65540 RDR65540:RDU65540 RNN65540:RNQ65540 RXJ65540:RXM65540 SHF65540:SHI65540 SRB65540:SRE65540 TAX65540:TBA65540 TKT65540:TKW65540 TUP65540:TUS65540 UEL65540:UEO65540 UOH65540:UOK65540 UYD65540:UYG65540 VHZ65540:VIC65540 VRV65540:VRY65540 WBR65540:WBU65540 WLN65540:WLQ65540 WVJ65540:WVM65540 B131076:E131076 IX131076:JA131076 ST131076:SW131076 ACP131076:ACS131076 AML131076:AMO131076 AWH131076:AWK131076 BGD131076:BGG131076 BPZ131076:BQC131076 BZV131076:BZY131076 CJR131076:CJU131076 CTN131076:CTQ131076 DDJ131076:DDM131076 DNF131076:DNI131076 DXB131076:DXE131076 EGX131076:EHA131076 EQT131076:EQW131076 FAP131076:FAS131076 FKL131076:FKO131076 FUH131076:FUK131076 GED131076:GEG131076 GNZ131076:GOC131076 GXV131076:GXY131076 HHR131076:HHU131076 HRN131076:HRQ131076 IBJ131076:IBM131076 ILF131076:ILI131076 IVB131076:IVE131076 JEX131076:JFA131076 JOT131076:JOW131076 JYP131076:JYS131076 KIL131076:KIO131076 KSH131076:KSK131076 LCD131076:LCG131076 LLZ131076:LMC131076 LVV131076:LVY131076 MFR131076:MFU131076 MPN131076:MPQ131076 MZJ131076:MZM131076 NJF131076:NJI131076 NTB131076:NTE131076 OCX131076:ODA131076 OMT131076:OMW131076 OWP131076:OWS131076 PGL131076:PGO131076 PQH131076:PQK131076 QAD131076:QAG131076 QJZ131076:QKC131076 QTV131076:QTY131076 RDR131076:RDU131076 RNN131076:RNQ131076 RXJ131076:RXM131076 SHF131076:SHI131076 SRB131076:SRE131076 TAX131076:TBA131076 TKT131076:TKW131076 TUP131076:TUS131076 UEL131076:UEO131076 UOH131076:UOK131076 UYD131076:UYG131076 VHZ131076:VIC131076 VRV131076:VRY131076 WBR131076:WBU131076 WLN131076:WLQ131076 WVJ131076:WVM131076 B196612:E196612 IX196612:JA196612 ST196612:SW196612 ACP196612:ACS196612 AML196612:AMO196612 AWH196612:AWK196612 BGD196612:BGG196612 BPZ196612:BQC196612 BZV196612:BZY196612 CJR196612:CJU196612 CTN196612:CTQ196612 DDJ196612:DDM196612 DNF196612:DNI196612 DXB196612:DXE196612 EGX196612:EHA196612 EQT196612:EQW196612 FAP196612:FAS196612 FKL196612:FKO196612 FUH196612:FUK196612 GED196612:GEG196612 GNZ196612:GOC196612 GXV196612:GXY196612 HHR196612:HHU196612 HRN196612:HRQ196612 IBJ196612:IBM196612 ILF196612:ILI196612 IVB196612:IVE196612 JEX196612:JFA196612 JOT196612:JOW196612 JYP196612:JYS196612 KIL196612:KIO196612 KSH196612:KSK196612 LCD196612:LCG196612 LLZ196612:LMC196612 LVV196612:LVY196612 MFR196612:MFU196612 MPN196612:MPQ196612 MZJ196612:MZM196612 NJF196612:NJI196612 NTB196612:NTE196612 OCX196612:ODA196612 OMT196612:OMW196612 OWP196612:OWS196612 PGL196612:PGO196612 PQH196612:PQK196612 QAD196612:QAG196612 QJZ196612:QKC196612 QTV196612:QTY196612 RDR196612:RDU196612 RNN196612:RNQ196612 RXJ196612:RXM196612 SHF196612:SHI196612 SRB196612:SRE196612 TAX196612:TBA196612 TKT196612:TKW196612 TUP196612:TUS196612 UEL196612:UEO196612 UOH196612:UOK196612 UYD196612:UYG196612 VHZ196612:VIC196612 VRV196612:VRY196612 WBR196612:WBU196612 WLN196612:WLQ196612 WVJ196612:WVM196612 B262148:E262148 IX262148:JA262148 ST262148:SW262148 ACP262148:ACS262148 AML262148:AMO262148 AWH262148:AWK262148 BGD262148:BGG262148 BPZ262148:BQC262148 BZV262148:BZY262148 CJR262148:CJU262148 CTN262148:CTQ262148 DDJ262148:DDM262148 DNF262148:DNI262148 DXB262148:DXE262148 EGX262148:EHA262148 EQT262148:EQW262148 FAP262148:FAS262148 FKL262148:FKO262148 FUH262148:FUK262148 GED262148:GEG262148 GNZ262148:GOC262148 GXV262148:GXY262148 HHR262148:HHU262148 HRN262148:HRQ262148 IBJ262148:IBM262148 ILF262148:ILI262148 IVB262148:IVE262148 JEX262148:JFA262148 JOT262148:JOW262148 JYP262148:JYS262148 KIL262148:KIO262148 KSH262148:KSK262148 LCD262148:LCG262148 LLZ262148:LMC262148 LVV262148:LVY262148 MFR262148:MFU262148 MPN262148:MPQ262148 MZJ262148:MZM262148 NJF262148:NJI262148 NTB262148:NTE262148 OCX262148:ODA262148 OMT262148:OMW262148 OWP262148:OWS262148 PGL262148:PGO262148 PQH262148:PQK262148 QAD262148:QAG262148 QJZ262148:QKC262148 QTV262148:QTY262148 RDR262148:RDU262148 RNN262148:RNQ262148 RXJ262148:RXM262148 SHF262148:SHI262148 SRB262148:SRE262148 TAX262148:TBA262148 TKT262148:TKW262148 TUP262148:TUS262148 UEL262148:UEO262148 UOH262148:UOK262148 UYD262148:UYG262148 VHZ262148:VIC262148 VRV262148:VRY262148 WBR262148:WBU262148 WLN262148:WLQ262148 WVJ262148:WVM262148 B327684:E327684 IX327684:JA327684 ST327684:SW327684 ACP327684:ACS327684 AML327684:AMO327684 AWH327684:AWK327684 BGD327684:BGG327684 BPZ327684:BQC327684 BZV327684:BZY327684 CJR327684:CJU327684 CTN327684:CTQ327684 DDJ327684:DDM327684 DNF327684:DNI327684 DXB327684:DXE327684 EGX327684:EHA327684 EQT327684:EQW327684 FAP327684:FAS327684 FKL327684:FKO327684 FUH327684:FUK327684 GED327684:GEG327684 GNZ327684:GOC327684 GXV327684:GXY327684 HHR327684:HHU327684 HRN327684:HRQ327684 IBJ327684:IBM327684 ILF327684:ILI327684 IVB327684:IVE327684 JEX327684:JFA327684 JOT327684:JOW327684 JYP327684:JYS327684 KIL327684:KIO327684 KSH327684:KSK327684 LCD327684:LCG327684 LLZ327684:LMC327684 LVV327684:LVY327684 MFR327684:MFU327684 MPN327684:MPQ327684 MZJ327684:MZM327684 NJF327684:NJI327684 NTB327684:NTE327684 OCX327684:ODA327684 OMT327684:OMW327684 OWP327684:OWS327684 PGL327684:PGO327684 PQH327684:PQK327684 QAD327684:QAG327684 QJZ327684:QKC327684 QTV327684:QTY327684 RDR327684:RDU327684 RNN327684:RNQ327684 RXJ327684:RXM327684 SHF327684:SHI327684 SRB327684:SRE327684 TAX327684:TBA327684 TKT327684:TKW327684 TUP327684:TUS327684 UEL327684:UEO327684 UOH327684:UOK327684 UYD327684:UYG327684 VHZ327684:VIC327684 VRV327684:VRY327684 WBR327684:WBU327684 WLN327684:WLQ327684 WVJ327684:WVM327684 B393220:E393220 IX393220:JA393220 ST393220:SW393220 ACP393220:ACS393220 AML393220:AMO393220 AWH393220:AWK393220 BGD393220:BGG393220 BPZ393220:BQC393220 BZV393220:BZY393220 CJR393220:CJU393220 CTN393220:CTQ393220 DDJ393220:DDM393220 DNF393220:DNI393220 DXB393220:DXE393220 EGX393220:EHA393220 EQT393220:EQW393220 FAP393220:FAS393220 FKL393220:FKO393220 FUH393220:FUK393220 GED393220:GEG393220 GNZ393220:GOC393220 GXV393220:GXY393220 HHR393220:HHU393220 HRN393220:HRQ393220 IBJ393220:IBM393220 ILF393220:ILI393220 IVB393220:IVE393220 JEX393220:JFA393220 JOT393220:JOW393220 JYP393220:JYS393220 KIL393220:KIO393220 KSH393220:KSK393220 LCD393220:LCG393220 LLZ393220:LMC393220 LVV393220:LVY393220 MFR393220:MFU393220 MPN393220:MPQ393220 MZJ393220:MZM393220 NJF393220:NJI393220 NTB393220:NTE393220 OCX393220:ODA393220 OMT393220:OMW393220 OWP393220:OWS393220 PGL393220:PGO393220 PQH393220:PQK393220 QAD393220:QAG393220 QJZ393220:QKC393220 QTV393220:QTY393220 RDR393220:RDU393220 RNN393220:RNQ393220 RXJ393220:RXM393220 SHF393220:SHI393220 SRB393220:SRE393220 TAX393220:TBA393220 TKT393220:TKW393220 TUP393220:TUS393220 UEL393220:UEO393220 UOH393220:UOK393220 UYD393220:UYG393220 VHZ393220:VIC393220 VRV393220:VRY393220 WBR393220:WBU393220 WLN393220:WLQ393220 WVJ393220:WVM393220 B458756:E458756 IX458756:JA458756 ST458756:SW458756 ACP458756:ACS458756 AML458756:AMO458756 AWH458756:AWK458756 BGD458756:BGG458756 BPZ458756:BQC458756 BZV458756:BZY458756 CJR458756:CJU458756 CTN458756:CTQ458756 DDJ458756:DDM458756 DNF458756:DNI458756 DXB458756:DXE458756 EGX458756:EHA458756 EQT458756:EQW458756 FAP458756:FAS458756 FKL458756:FKO458756 FUH458756:FUK458756 GED458756:GEG458756 GNZ458756:GOC458756 GXV458756:GXY458756 HHR458756:HHU458756 HRN458756:HRQ458756 IBJ458756:IBM458756 ILF458756:ILI458756 IVB458756:IVE458756 JEX458756:JFA458756 JOT458756:JOW458756 JYP458756:JYS458756 KIL458756:KIO458756 KSH458756:KSK458756 LCD458756:LCG458756 LLZ458756:LMC458756 LVV458756:LVY458756 MFR458756:MFU458756 MPN458756:MPQ458756 MZJ458756:MZM458756 NJF458756:NJI458756 NTB458756:NTE458756 OCX458756:ODA458756 OMT458756:OMW458756 OWP458756:OWS458756 PGL458756:PGO458756 PQH458756:PQK458756 QAD458756:QAG458756 QJZ458756:QKC458756 QTV458756:QTY458756 RDR458756:RDU458756 RNN458756:RNQ458756 RXJ458756:RXM458756 SHF458756:SHI458756 SRB458756:SRE458756 TAX458756:TBA458756 TKT458756:TKW458756 TUP458756:TUS458756 UEL458756:UEO458756 UOH458756:UOK458756 UYD458756:UYG458756 VHZ458756:VIC458756 VRV458756:VRY458756 WBR458756:WBU458756 WLN458756:WLQ458756 WVJ458756:WVM458756 B524292:E524292 IX524292:JA524292 ST524292:SW524292 ACP524292:ACS524292 AML524292:AMO524292 AWH524292:AWK524292 BGD524292:BGG524292 BPZ524292:BQC524292 BZV524292:BZY524292 CJR524292:CJU524292 CTN524292:CTQ524292 DDJ524292:DDM524292 DNF524292:DNI524292 DXB524292:DXE524292 EGX524292:EHA524292 EQT524292:EQW524292 FAP524292:FAS524292 FKL524292:FKO524292 FUH524292:FUK524292 GED524292:GEG524292 GNZ524292:GOC524292 GXV524292:GXY524292 HHR524292:HHU524292 HRN524292:HRQ524292 IBJ524292:IBM524292 ILF524292:ILI524292 IVB524292:IVE524292 JEX524292:JFA524292 JOT524292:JOW524292 JYP524292:JYS524292 KIL524292:KIO524292 KSH524292:KSK524292 LCD524292:LCG524292 LLZ524292:LMC524292 LVV524292:LVY524292 MFR524292:MFU524292 MPN524292:MPQ524292 MZJ524292:MZM524292 NJF524292:NJI524292 NTB524292:NTE524292 OCX524292:ODA524292 OMT524292:OMW524292 OWP524292:OWS524292 PGL524292:PGO524292 PQH524292:PQK524292 QAD524292:QAG524292 QJZ524292:QKC524292 QTV524292:QTY524292 RDR524292:RDU524292 RNN524292:RNQ524292 RXJ524292:RXM524292 SHF524292:SHI524292 SRB524292:SRE524292 TAX524292:TBA524292 TKT524292:TKW524292 TUP524292:TUS524292 UEL524292:UEO524292 UOH524292:UOK524292 UYD524292:UYG524292 VHZ524292:VIC524292 VRV524292:VRY524292 WBR524292:WBU524292 WLN524292:WLQ524292 WVJ524292:WVM524292 B589828:E589828 IX589828:JA589828 ST589828:SW589828 ACP589828:ACS589828 AML589828:AMO589828 AWH589828:AWK589828 BGD589828:BGG589828 BPZ589828:BQC589828 BZV589828:BZY589828 CJR589828:CJU589828 CTN589828:CTQ589828 DDJ589828:DDM589828 DNF589828:DNI589828 DXB589828:DXE589828 EGX589828:EHA589828 EQT589828:EQW589828 FAP589828:FAS589828 FKL589828:FKO589828 FUH589828:FUK589828 GED589828:GEG589828 GNZ589828:GOC589828 GXV589828:GXY589828 HHR589828:HHU589828 HRN589828:HRQ589828 IBJ589828:IBM589828 ILF589828:ILI589828 IVB589828:IVE589828 JEX589828:JFA589828 JOT589828:JOW589828 JYP589828:JYS589828 KIL589828:KIO589828 KSH589828:KSK589828 LCD589828:LCG589828 LLZ589828:LMC589828 LVV589828:LVY589828 MFR589828:MFU589828 MPN589828:MPQ589828 MZJ589828:MZM589828 NJF589828:NJI589828 NTB589828:NTE589828 OCX589828:ODA589828 OMT589828:OMW589828 OWP589828:OWS589828 PGL589828:PGO589828 PQH589828:PQK589828 QAD589828:QAG589828 QJZ589828:QKC589828 QTV589828:QTY589828 RDR589828:RDU589828 RNN589828:RNQ589828 RXJ589828:RXM589828 SHF589828:SHI589828 SRB589828:SRE589828 TAX589828:TBA589828 TKT589828:TKW589828 TUP589828:TUS589828 UEL589828:UEO589828 UOH589828:UOK589828 UYD589828:UYG589828 VHZ589828:VIC589828 VRV589828:VRY589828 WBR589828:WBU589828 WLN589828:WLQ589828 WVJ589828:WVM589828 B655364:E655364 IX655364:JA655364 ST655364:SW655364 ACP655364:ACS655364 AML655364:AMO655364 AWH655364:AWK655364 BGD655364:BGG655364 BPZ655364:BQC655364 BZV655364:BZY655364 CJR655364:CJU655364 CTN655364:CTQ655364 DDJ655364:DDM655364 DNF655364:DNI655364 DXB655364:DXE655364 EGX655364:EHA655364 EQT655364:EQW655364 FAP655364:FAS655364 FKL655364:FKO655364 FUH655364:FUK655364 GED655364:GEG655364 GNZ655364:GOC655364 GXV655364:GXY655364 HHR655364:HHU655364 HRN655364:HRQ655364 IBJ655364:IBM655364 ILF655364:ILI655364 IVB655364:IVE655364 JEX655364:JFA655364 JOT655364:JOW655364 JYP655364:JYS655364 KIL655364:KIO655364 KSH655364:KSK655364 LCD655364:LCG655364 LLZ655364:LMC655364 LVV655364:LVY655364 MFR655364:MFU655364 MPN655364:MPQ655364 MZJ655364:MZM655364 NJF655364:NJI655364 NTB655364:NTE655364 OCX655364:ODA655364 OMT655364:OMW655364 OWP655364:OWS655364 PGL655364:PGO655364 PQH655364:PQK655364 QAD655364:QAG655364 QJZ655364:QKC655364 QTV655364:QTY655364 RDR655364:RDU655364 RNN655364:RNQ655364 RXJ655364:RXM655364 SHF655364:SHI655364 SRB655364:SRE655364 TAX655364:TBA655364 TKT655364:TKW655364 TUP655364:TUS655364 UEL655364:UEO655364 UOH655364:UOK655364 UYD655364:UYG655364 VHZ655364:VIC655364 VRV655364:VRY655364 WBR655364:WBU655364 WLN655364:WLQ655364 WVJ655364:WVM655364 B720900:E720900 IX720900:JA720900 ST720900:SW720900 ACP720900:ACS720900 AML720900:AMO720900 AWH720900:AWK720900 BGD720900:BGG720900 BPZ720900:BQC720900 BZV720900:BZY720900 CJR720900:CJU720900 CTN720900:CTQ720900 DDJ720900:DDM720900 DNF720900:DNI720900 DXB720900:DXE720900 EGX720900:EHA720900 EQT720900:EQW720900 FAP720900:FAS720900 FKL720900:FKO720900 FUH720900:FUK720900 GED720900:GEG720900 GNZ720900:GOC720900 GXV720900:GXY720900 HHR720900:HHU720900 HRN720900:HRQ720900 IBJ720900:IBM720900 ILF720900:ILI720900 IVB720900:IVE720900 JEX720900:JFA720900 JOT720900:JOW720900 JYP720900:JYS720900 KIL720900:KIO720900 KSH720900:KSK720900 LCD720900:LCG720900 LLZ720900:LMC720900 LVV720900:LVY720900 MFR720900:MFU720900 MPN720900:MPQ720900 MZJ720900:MZM720900 NJF720900:NJI720900 NTB720900:NTE720900 OCX720900:ODA720900 OMT720900:OMW720900 OWP720900:OWS720900 PGL720900:PGO720900 PQH720900:PQK720900 QAD720900:QAG720900 QJZ720900:QKC720900 QTV720900:QTY720900 RDR720900:RDU720900 RNN720900:RNQ720900 RXJ720900:RXM720900 SHF720900:SHI720900 SRB720900:SRE720900 TAX720900:TBA720900 TKT720900:TKW720900 TUP720900:TUS720900 UEL720900:UEO720900 UOH720900:UOK720900 UYD720900:UYG720900 VHZ720900:VIC720900 VRV720900:VRY720900 WBR720900:WBU720900 WLN720900:WLQ720900 WVJ720900:WVM720900 B786436:E786436 IX786436:JA786436 ST786436:SW786436 ACP786436:ACS786436 AML786436:AMO786436 AWH786436:AWK786436 BGD786436:BGG786436 BPZ786436:BQC786436 BZV786436:BZY786436 CJR786436:CJU786436 CTN786436:CTQ786436 DDJ786436:DDM786436 DNF786436:DNI786436 DXB786436:DXE786436 EGX786436:EHA786436 EQT786436:EQW786436 FAP786436:FAS786436 FKL786436:FKO786436 FUH786436:FUK786436 GED786436:GEG786436 GNZ786436:GOC786436 GXV786436:GXY786436 HHR786436:HHU786436 HRN786436:HRQ786436 IBJ786436:IBM786436 ILF786436:ILI786436 IVB786436:IVE786436 JEX786436:JFA786436 JOT786436:JOW786436 JYP786436:JYS786436 KIL786436:KIO786436 KSH786436:KSK786436 LCD786436:LCG786436 LLZ786436:LMC786436 LVV786436:LVY786436 MFR786436:MFU786436 MPN786436:MPQ786436 MZJ786436:MZM786436 NJF786436:NJI786436 NTB786436:NTE786436 OCX786436:ODA786436 OMT786436:OMW786436 OWP786436:OWS786436 PGL786436:PGO786436 PQH786436:PQK786436 QAD786436:QAG786436 QJZ786436:QKC786436 QTV786436:QTY786436 RDR786436:RDU786436 RNN786436:RNQ786436 RXJ786436:RXM786436 SHF786436:SHI786436 SRB786436:SRE786436 TAX786436:TBA786436 TKT786436:TKW786436 TUP786436:TUS786436 UEL786436:UEO786436 UOH786436:UOK786436 UYD786436:UYG786436 VHZ786436:VIC786436 VRV786436:VRY786436 WBR786436:WBU786436 WLN786436:WLQ786436 WVJ786436:WVM786436 B851972:E851972 IX851972:JA851972 ST851972:SW851972 ACP851972:ACS851972 AML851972:AMO851972 AWH851972:AWK851972 BGD851972:BGG851972 BPZ851972:BQC851972 BZV851972:BZY851972 CJR851972:CJU851972 CTN851972:CTQ851972 DDJ851972:DDM851972 DNF851972:DNI851972 DXB851972:DXE851972 EGX851972:EHA851972 EQT851972:EQW851972 FAP851972:FAS851972 FKL851972:FKO851972 FUH851972:FUK851972 GED851972:GEG851972 GNZ851972:GOC851972 GXV851972:GXY851972 HHR851972:HHU851972 HRN851972:HRQ851972 IBJ851972:IBM851972 ILF851972:ILI851972 IVB851972:IVE851972 JEX851972:JFA851972 JOT851972:JOW851972 JYP851972:JYS851972 KIL851972:KIO851972 KSH851972:KSK851972 LCD851972:LCG851972 LLZ851972:LMC851972 LVV851972:LVY851972 MFR851972:MFU851972 MPN851972:MPQ851972 MZJ851972:MZM851972 NJF851972:NJI851972 NTB851972:NTE851972 OCX851972:ODA851972 OMT851972:OMW851972 OWP851972:OWS851972 PGL851972:PGO851972 PQH851972:PQK851972 QAD851972:QAG851972 QJZ851972:QKC851972 QTV851972:QTY851972 RDR851972:RDU851972 RNN851972:RNQ851972 RXJ851972:RXM851972 SHF851972:SHI851972 SRB851972:SRE851972 TAX851972:TBA851972 TKT851972:TKW851972 TUP851972:TUS851972 UEL851972:UEO851972 UOH851972:UOK851972 UYD851972:UYG851972 VHZ851972:VIC851972 VRV851972:VRY851972 WBR851972:WBU851972 WLN851972:WLQ851972 WVJ851972:WVM851972 B917508:E917508 IX917508:JA917508 ST917508:SW917508 ACP917508:ACS917508 AML917508:AMO917508 AWH917508:AWK917508 BGD917508:BGG917508 BPZ917508:BQC917508 BZV917508:BZY917508 CJR917508:CJU917508 CTN917508:CTQ917508 DDJ917508:DDM917508 DNF917508:DNI917508 DXB917508:DXE917508 EGX917508:EHA917508 EQT917508:EQW917508 FAP917508:FAS917508 FKL917508:FKO917508 FUH917508:FUK917508 GED917508:GEG917508 GNZ917508:GOC917508 GXV917508:GXY917508 HHR917508:HHU917508 HRN917508:HRQ917508 IBJ917508:IBM917508 ILF917508:ILI917508 IVB917508:IVE917508 JEX917508:JFA917508 JOT917508:JOW917508 JYP917508:JYS917508 KIL917508:KIO917508 KSH917508:KSK917508 LCD917508:LCG917508 LLZ917508:LMC917508 LVV917508:LVY917508 MFR917508:MFU917508 MPN917508:MPQ917508 MZJ917508:MZM917508 NJF917508:NJI917508 NTB917508:NTE917508 OCX917508:ODA917508 OMT917508:OMW917508 OWP917508:OWS917508 PGL917508:PGO917508 PQH917508:PQK917508 QAD917508:QAG917508 QJZ917508:QKC917508 QTV917508:QTY917508 RDR917508:RDU917508 RNN917508:RNQ917508 RXJ917508:RXM917508 SHF917508:SHI917508 SRB917508:SRE917508 TAX917508:TBA917508 TKT917508:TKW917508 TUP917508:TUS917508 UEL917508:UEO917508 UOH917508:UOK917508 UYD917508:UYG917508 VHZ917508:VIC917508 VRV917508:VRY917508 WBR917508:WBU917508 WLN917508:WLQ917508 WVJ917508:WVM917508 B983044:E983044 IX983044:JA983044 ST983044:SW983044 ACP983044:ACS983044 AML983044:AMO983044 AWH983044:AWK983044 BGD983044:BGG983044 BPZ983044:BQC983044 BZV983044:BZY983044 CJR983044:CJU983044 CTN983044:CTQ983044 DDJ983044:DDM983044 DNF983044:DNI983044 DXB983044:DXE983044 EGX983044:EHA983044 EQT983044:EQW983044 FAP983044:FAS983044 FKL983044:FKO983044 FUH983044:FUK983044 GED983044:GEG983044 GNZ983044:GOC983044 GXV983044:GXY983044 HHR983044:HHU983044 HRN983044:HRQ983044 IBJ983044:IBM983044 ILF983044:ILI983044 IVB983044:IVE983044 JEX983044:JFA983044 JOT983044:JOW983044 JYP983044:JYS983044 KIL983044:KIO983044 KSH983044:KSK983044 LCD983044:LCG983044 LLZ983044:LMC983044 LVV983044:LVY983044 MFR983044:MFU983044 MPN983044:MPQ983044 MZJ983044:MZM983044 NJF983044:NJI983044 NTB983044:NTE983044 OCX983044:ODA983044 OMT983044:OMW983044 OWP983044:OWS983044 PGL983044:PGO983044 PQH983044:PQK983044 QAD983044:QAG983044 QJZ983044:QKC983044 QTV983044:QTY983044 RDR983044:RDU983044 RNN983044:RNQ983044 RXJ983044:RXM983044 SHF983044:SHI983044 SRB983044:SRE983044 TAX983044:TBA983044 TKT983044:TKW983044 TUP983044:TUS983044 UEL983044:UEO983044 UOH983044:UOK983044 UYD983044:UYG983044 VHZ983044:VIC983044 VRV983044:VRY983044 WBR983044:WBU983044 WLN983044:WLQ983044 WVJ983044:WVM983044"/>
  </dataValidations>
  <pageMargins left="0.7" right="0.7" top="0.75" bottom="0.75" header="0.3" footer="0.3"/>
  <pageSetup orientation="portrait" horizontalDpi="300"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I209"/>
  <sheetViews>
    <sheetView showGridLines="0" zoomScale="120" zoomScaleNormal="120" workbookViewId="0">
      <selection activeCell="B158" sqref="B158:K158"/>
    </sheetView>
  </sheetViews>
  <sheetFormatPr defaultColWidth="9.109375" defaultRowHeight="14.4" x14ac:dyDescent="0.3"/>
  <cols>
    <col min="1" max="9" width="9.109375" style="140"/>
    <col min="10" max="10" width="11.109375" style="140" customWidth="1"/>
    <col min="11" max="11" width="8" style="140" customWidth="1"/>
    <col min="12" max="30" width="0" style="140" hidden="1" customWidth="1"/>
    <col min="31" max="16384" width="9.109375" style="140"/>
  </cols>
  <sheetData>
    <row r="1" spans="1:13" customFormat="1" ht="3.75" customHeight="1" thickBot="1" x14ac:dyDescent="0.35">
      <c r="A1" s="1130"/>
      <c r="B1" s="1130"/>
      <c r="C1" s="1130"/>
      <c r="D1" s="1130"/>
      <c r="E1" s="1130"/>
      <c r="F1" s="1130"/>
      <c r="G1" s="1130"/>
      <c r="H1" s="1130"/>
      <c r="I1" s="1130"/>
      <c r="J1" s="1130"/>
      <c r="K1" s="1130"/>
      <c r="L1" s="1130"/>
      <c r="M1" s="1130"/>
    </row>
    <row r="2" spans="1:13" x14ac:dyDescent="0.3">
      <c r="A2" s="443" t="s">
        <v>214</v>
      </c>
      <c r="B2" s="1083">
        <f>'Contact Info'!B3</f>
        <v>0</v>
      </c>
      <c r="C2" s="1083"/>
      <c r="D2" s="443" t="s">
        <v>213</v>
      </c>
      <c r="E2" s="1084">
        <f>'Contact Info'!D3</f>
        <v>0</v>
      </c>
      <c r="F2" s="1085"/>
      <c r="G2" s="1085"/>
      <c r="H2" s="1085"/>
      <c r="I2" s="1085"/>
      <c r="J2" s="1085"/>
      <c r="K2" s="1086"/>
    </row>
    <row r="3" spans="1:13" x14ac:dyDescent="0.3">
      <c r="A3" s="1100"/>
      <c r="B3" s="1100"/>
      <c r="C3" s="1100"/>
      <c r="D3" s="1100"/>
      <c r="E3" s="1100"/>
      <c r="F3" s="1100"/>
      <c r="G3" s="1100"/>
      <c r="H3" s="1100"/>
      <c r="I3" s="1100"/>
      <c r="J3" s="1100"/>
      <c r="K3" s="1100"/>
    </row>
    <row r="4" spans="1:13" ht="18" customHeight="1" x14ac:dyDescent="0.35">
      <c r="A4" s="1118" t="s">
        <v>188</v>
      </c>
      <c r="B4" s="1118"/>
      <c r="C4" s="1118"/>
      <c r="D4" s="1118"/>
      <c r="E4" s="1118"/>
      <c r="F4" s="1118"/>
      <c r="G4" s="1118"/>
      <c r="H4" s="1118"/>
      <c r="I4" s="1118"/>
      <c r="J4" s="1118"/>
      <c r="K4" s="1118"/>
    </row>
    <row r="5" spans="1:13" ht="18" customHeight="1" x14ac:dyDescent="0.3">
      <c r="A5" s="1119" t="s">
        <v>212</v>
      </c>
      <c r="B5" s="1119"/>
      <c r="C5" s="1119"/>
      <c r="D5" s="1119"/>
      <c r="E5" s="1119"/>
      <c r="F5" s="1119"/>
      <c r="G5" s="1119"/>
      <c r="H5" s="1119"/>
      <c r="I5" s="1119"/>
      <c r="J5" s="1119"/>
      <c r="K5" s="1119"/>
    </row>
    <row r="6" spans="1:13" ht="9" customHeight="1" x14ac:dyDescent="0.3">
      <c r="A6" s="1120"/>
      <c r="B6" s="1120"/>
      <c r="C6" s="1120"/>
      <c r="D6" s="1120"/>
      <c r="E6" s="1120"/>
      <c r="F6" s="1120"/>
      <c r="G6" s="1120"/>
      <c r="H6" s="1120"/>
      <c r="I6" s="1120"/>
      <c r="J6" s="1120"/>
      <c r="K6" s="1120"/>
    </row>
    <row r="7" spans="1:13" ht="14.4" customHeight="1" x14ac:dyDescent="0.3">
      <c r="A7" s="1096" t="s">
        <v>709</v>
      </c>
      <c r="B7" s="1096"/>
      <c r="C7" s="1096"/>
      <c r="D7" s="1096"/>
      <c r="E7" s="1096"/>
      <c r="F7" s="1096"/>
      <c r="G7" s="1096"/>
      <c r="H7" s="1096"/>
      <c r="I7" s="1096"/>
      <c r="J7" s="1096"/>
      <c r="K7" s="1096"/>
    </row>
    <row r="8" spans="1:13" ht="18" customHeight="1" x14ac:dyDescent="0.3">
      <c r="A8" s="1096"/>
      <c r="B8" s="1096"/>
      <c r="C8" s="1096"/>
      <c r="D8" s="1096"/>
      <c r="E8" s="1096"/>
      <c r="F8" s="1096"/>
      <c r="G8" s="1096"/>
      <c r="H8" s="1096"/>
      <c r="I8" s="1096"/>
      <c r="J8" s="1096"/>
      <c r="K8" s="1096"/>
    </row>
    <row r="9" spans="1:13" x14ac:dyDescent="0.3">
      <c r="A9" s="1096"/>
      <c r="B9" s="1096"/>
      <c r="C9" s="1096"/>
      <c r="D9" s="1096"/>
      <c r="E9" s="1096"/>
      <c r="F9" s="1096"/>
      <c r="G9" s="1096"/>
      <c r="H9" s="1096"/>
      <c r="I9" s="1096"/>
      <c r="J9" s="1096"/>
      <c r="K9" s="1096"/>
    </row>
    <row r="10" spans="1:13" ht="18" customHeight="1" x14ac:dyDescent="0.3">
      <c r="A10" s="1096"/>
      <c r="B10" s="1096"/>
      <c r="C10" s="1096"/>
      <c r="D10" s="1096"/>
      <c r="E10" s="1096"/>
      <c r="F10" s="1096"/>
      <c r="G10" s="1096"/>
      <c r="H10" s="1096"/>
      <c r="I10" s="1096"/>
      <c r="J10" s="1096"/>
      <c r="K10" s="1096"/>
    </row>
    <row r="11" spans="1:13" ht="9" customHeight="1" x14ac:dyDescent="0.3">
      <c r="A11" s="1121"/>
      <c r="B11" s="1121"/>
      <c r="C11" s="1121"/>
      <c r="D11" s="1121"/>
      <c r="E11" s="1121"/>
      <c r="F11" s="1121"/>
      <c r="G11" s="1121"/>
      <c r="H11" s="1121"/>
      <c r="I11" s="1121"/>
      <c r="J11" s="1121"/>
      <c r="K11" s="1121"/>
    </row>
    <row r="12" spans="1:13" ht="14.4" customHeight="1" x14ac:dyDescent="0.3">
      <c r="A12" s="1122" t="s">
        <v>957</v>
      </c>
      <c r="B12" s="1096"/>
      <c r="C12" s="1096"/>
      <c r="D12" s="1096"/>
      <c r="E12" s="1096"/>
      <c r="F12" s="1096"/>
      <c r="G12" s="1096"/>
      <c r="H12" s="1096"/>
      <c r="I12" s="1096"/>
      <c r="J12" s="1096"/>
      <c r="K12" s="1096"/>
    </row>
    <row r="13" spans="1:13" ht="18" customHeight="1" x14ac:dyDescent="0.3">
      <c r="A13" s="1096"/>
      <c r="B13" s="1096"/>
      <c r="C13" s="1096"/>
      <c r="D13" s="1096"/>
      <c r="E13" s="1096"/>
      <c r="F13" s="1096"/>
      <c r="G13" s="1096"/>
      <c r="H13" s="1096"/>
      <c r="I13" s="1096"/>
      <c r="J13" s="1096"/>
      <c r="K13" s="1096"/>
    </row>
    <row r="14" spans="1:13" x14ac:dyDescent="0.3">
      <c r="A14" s="1096"/>
      <c r="B14" s="1096"/>
      <c r="C14" s="1096"/>
      <c r="D14" s="1096"/>
      <c r="E14" s="1096"/>
      <c r="F14" s="1096"/>
      <c r="G14" s="1096"/>
      <c r="H14" s="1096"/>
      <c r="I14" s="1096"/>
      <c r="J14" s="1096"/>
      <c r="K14" s="1096"/>
    </row>
    <row r="15" spans="1:13" ht="18" customHeight="1" x14ac:dyDescent="0.3">
      <c r="A15" s="1096"/>
      <c r="B15" s="1096"/>
      <c r="C15" s="1096"/>
      <c r="D15" s="1096"/>
      <c r="E15" s="1096"/>
      <c r="F15" s="1096"/>
      <c r="G15" s="1096"/>
      <c r="H15" s="1096"/>
      <c r="I15" s="1096"/>
      <c r="J15" s="1096"/>
      <c r="K15" s="1096"/>
    </row>
    <row r="16" spans="1:13" ht="9" customHeight="1" x14ac:dyDescent="0.3">
      <c r="A16" s="1099"/>
      <c r="B16" s="1099"/>
      <c r="C16" s="1099"/>
      <c r="D16" s="1099"/>
      <c r="E16" s="1099"/>
      <c r="F16" s="1099"/>
      <c r="G16" s="1099"/>
      <c r="H16" s="1099"/>
      <c r="I16" s="1099"/>
      <c r="J16" s="1099"/>
      <c r="K16" s="1099"/>
    </row>
    <row r="17" spans="1:11" ht="18" customHeight="1" x14ac:dyDescent="0.3">
      <c r="A17" s="1088" t="s">
        <v>729</v>
      </c>
      <c r="B17" s="1088"/>
      <c r="C17" s="1088"/>
      <c r="D17" s="1088"/>
      <c r="E17" s="1088"/>
      <c r="F17" s="1088"/>
      <c r="G17" s="1088"/>
      <c r="H17" s="1088"/>
      <c r="I17" s="1088"/>
      <c r="J17" s="1088"/>
      <c r="K17" s="1088"/>
    </row>
    <row r="18" spans="1:11" ht="9" customHeight="1" x14ac:dyDescent="0.3">
      <c r="A18" s="1099"/>
      <c r="B18" s="1099"/>
      <c r="C18" s="1099"/>
      <c r="D18" s="1099"/>
      <c r="E18" s="1099"/>
      <c r="F18" s="1099"/>
      <c r="G18" s="1099"/>
      <c r="H18" s="1099"/>
      <c r="I18" s="1099"/>
      <c r="J18" s="1099"/>
      <c r="K18" s="1099"/>
    </row>
    <row r="19" spans="1:11" x14ac:dyDescent="0.3">
      <c r="A19" s="1101" t="s">
        <v>211</v>
      </c>
      <c r="B19" s="1101"/>
      <c r="C19" s="1101"/>
      <c r="D19" s="1101"/>
      <c r="E19" s="1101"/>
      <c r="F19" s="1101"/>
      <c r="G19" s="1101"/>
      <c r="H19" s="1101"/>
      <c r="I19" s="1101"/>
      <c r="J19" s="1101"/>
      <c r="K19" s="1101"/>
    </row>
    <row r="20" spans="1:11" x14ac:dyDescent="0.3">
      <c r="A20" s="1102"/>
      <c r="B20" s="1102"/>
      <c r="C20" s="1102"/>
      <c r="D20" s="1102"/>
      <c r="E20" s="1102"/>
      <c r="F20" s="1102"/>
      <c r="G20" s="1102"/>
      <c r="H20" s="1102"/>
      <c r="I20" s="1102"/>
      <c r="J20" s="1102"/>
      <c r="K20" s="1102"/>
    </row>
    <row r="21" spans="1:11" ht="31.95" customHeight="1" x14ac:dyDescent="0.3">
      <c r="A21" s="1096" t="s">
        <v>710</v>
      </c>
      <c r="B21" s="1096"/>
      <c r="C21" s="1096"/>
      <c r="D21" s="1096"/>
      <c r="E21" s="1096"/>
      <c r="F21" s="1096"/>
      <c r="G21" s="1096"/>
      <c r="H21" s="1096"/>
      <c r="I21" s="1096"/>
      <c r="J21" s="1096"/>
      <c r="K21" s="1096"/>
    </row>
    <row r="22" spans="1:11" ht="31.95" customHeight="1" x14ac:dyDescent="0.3">
      <c r="A22" s="433"/>
      <c r="B22" s="433"/>
      <c r="C22" s="433"/>
      <c r="D22" s="433"/>
      <c r="E22" s="433"/>
      <c r="F22" s="433"/>
      <c r="G22" s="433"/>
      <c r="H22" s="433"/>
      <c r="I22" s="433"/>
      <c r="J22" s="433"/>
      <c r="K22" s="433"/>
    </row>
    <row r="23" spans="1:11" ht="31.95" customHeight="1" x14ac:dyDescent="0.3">
      <c r="A23" s="433"/>
      <c r="B23" s="433"/>
      <c r="C23" s="433"/>
      <c r="D23" s="433"/>
      <c r="E23" s="433"/>
      <c r="F23" s="433"/>
      <c r="G23" s="433"/>
      <c r="H23" s="433"/>
      <c r="I23" s="433"/>
      <c r="J23" s="433"/>
      <c r="K23" s="433"/>
    </row>
    <row r="24" spans="1:11" ht="31.95" customHeight="1" x14ac:dyDescent="0.3">
      <c r="A24" s="433"/>
      <c r="B24" s="433"/>
      <c r="C24" s="433"/>
      <c r="D24" s="433"/>
      <c r="E24" s="433"/>
      <c r="F24" s="433"/>
      <c r="G24" s="433"/>
      <c r="H24" s="433"/>
      <c r="I24" s="433"/>
      <c r="J24" s="433"/>
      <c r="K24" s="433"/>
    </row>
    <row r="25" spans="1:11" ht="31.95" customHeight="1" x14ac:dyDescent="0.3">
      <c r="A25" s="433"/>
      <c r="B25" s="433"/>
      <c r="C25" s="433"/>
      <c r="D25" s="433"/>
      <c r="E25" s="433"/>
      <c r="F25" s="433"/>
      <c r="G25" s="433"/>
      <c r="H25" s="433"/>
      <c r="I25" s="433"/>
      <c r="J25" s="433"/>
      <c r="K25" s="433"/>
    </row>
    <row r="26" spans="1:11" ht="7.2" customHeight="1" x14ac:dyDescent="0.3">
      <c r="A26" s="1097"/>
      <c r="B26" s="1097"/>
      <c r="C26" s="1097"/>
      <c r="D26" s="1097"/>
      <c r="E26" s="1097"/>
      <c r="F26" s="1097"/>
      <c r="G26" s="1097"/>
      <c r="H26" s="1097"/>
      <c r="I26" s="1097"/>
      <c r="J26" s="1097"/>
      <c r="K26" s="1097"/>
    </row>
    <row r="27" spans="1:11" ht="30.6" customHeight="1" x14ac:dyDescent="0.3">
      <c r="A27" s="1096" t="s">
        <v>711</v>
      </c>
      <c r="B27" s="1096"/>
      <c r="C27" s="1096"/>
      <c r="D27" s="1096"/>
      <c r="E27" s="1096"/>
      <c r="F27" s="1096"/>
      <c r="G27" s="1096"/>
      <c r="H27" s="1096"/>
      <c r="I27" s="1096"/>
      <c r="J27" s="1096"/>
      <c r="K27" s="1096"/>
    </row>
    <row r="28" spans="1:11" ht="34.200000000000003" customHeight="1" x14ac:dyDescent="0.3">
      <c r="A28" s="1098" t="s">
        <v>712</v>
      </c>
      <c r="B28" s="1098"/>
      <c r="C28" s="1098"/>
      <c r="D28" s="1098"/>
      <c r="E28" s="1098"/>
      <c r="F28" s="1098"/>
      <c r="G28" s="1098"/>
      <c r="H28" s="1098"/>
      <c r="I28" s="1098"/>
      <c r="J28" s="1098"/>
      <c r="K28" s="1098"/>
    </row>
    <row r="29" spans="1:11" ht="9" customHeight="1" x14ac:dyDescent="0.3">
      <c r="A29" s="1099"/>
      <c r="B29" s="1099"/>
      <c r="C29" s="1099"/>
      <c r="D29" s="1099"/>
      <c r="E29" s="1099"/>
      <c r="F29" s="1099"/>
      <c r="G29" s="1099"/>
      <c r="H29" s="1099"/>
      <c r="I29" s="1099"/>
      <c r="J29" s="1099"/>
      <c r="K29" s="1099"/>
    </row>
    <row r="30" spans="1:11" ht="18" customHeight="1" x14ac:dyDescent="0.3">
      <c r="A30" s="1089" t="s">
        <v>713</v>
      </c>
      <c r="B30" s="1089"/>
      <c r="C30" s="1089"/>
      <c r="D30" s="1089"/>
      <c r="E30" s="1089"/>
      <c r="F30" s="1089"/>
      <c r="G30" s="1089"/>
      <c r="H30" s="1089"/>
      <c r="I30" s="1089"/>
      <c r="J30" s="1089"/>
      <c r="K30" s="1089"/>
    </row>
    <row r="31" spans="1:11" ht="18" x14ac:dyDescent="0.35">
      <c r="A31" s="1090" t="s">
        <v>188</v>
      </c>
      <c r="B31" s="1090"/>
      <c r="C31" s="1090"/>
      <c r="D31" s="1090"/>
      <c r="E31" s="1090"/>
      <c r="F31" s="1090"/>
      <c r="G31" s="1090"/>
      <c r="H31" s="1090"/>
      <c r="I31" s="1090"/>
      <c r="J31" s="1090"/>
      <c r="K31" s="434"/>
    </row>
    <row r="32" spans="1:11" ht="15.6" x14ac:dyDescent="0.3">
      <c r="A32" s="1091" t="s">
        <v>210</v>
      </c>
      <c r="B32" s="1091"/>
      <c r="C32" s="1091"/>
      <c r="D32" s="1091"/>
      <c r="E32" s="1091"/>
      <c r="F32" s="1091"/>
      <c r="G32" s="1091"/>
      <c r="H32" s="1091"/>
      <c r="I32" s="1091"/>
      <c r="J32" s="1091"/>
      <c r="K32" s="434"/>
    </row>
    <row r="33" spans="1:23" ht="10.95" customHeight="1" thickBot="1" x14ac:dyDescent="0.35">
      <c r="A33" s="1095"/>
      <c r="B33" s="1095"/>
      <c r="C33" s="1095"/>
      <c r="D33" s="1095"/>
      <c r="E33" s="1095"/>
      <c r="F33" s="1095"/>
      <c r="G33" s="1095"/>
      <c r="H33" s="1095"/>
      <c r="I33" s="1095"/>
      <c r="J33" s="1095"/>
      <c r="K33" s="1095"/>
    </row>
    <row r="34" spans="1:23" ht="15" thickBot="1" x14ac:dyDescent="0.35">
      <c r="A34" s="428" t="s">
        <v>209</v>
      </c>
      <c r="B34" s="431"/>
      <c r="C34" s="431"/>
      <c r="D34" s="1092"/>
      <c r="E34" s="1093"/>
      <c r="F34" s="1093"/>
      <c r="G34" s="1093"/>
      <c r="H34" s="1093"/>
      <c r="I34" s="1093"/>
      <c r="J34" s="1093"/>
      <c r="K34" s="1094"/>
    </row>
    <row r="35" spans="1:23" x14ac:dyDescent="0.3">
      <c r="A35" s="434"/>
      <c r="B35" s="1088" t="s">
        <v>208</v>
      </c>
      <c r="C35" s="1088"/>
      <c r="D35" s="1088"/>
      <c r="E35" s="1088"/>
      <c r="F35" s="1088"/>
      <c r="G35" s="1088"/>
      <c r="H35" s="1088"/>
      <c r="I35" s="1088"/>
      <c r="J35" s="1088"/>
      <c r="K35" s="1088"/>
      <c r="V35" s="140" t="b">
        <v>0</v>
      </c>
    </row>
    <row r="36" spans="1:23" x14ac:dyDescent="0.3">
      <c r="A36" s="434"/>
      <c r="B36" s="1088" t="s">
        <v>207</v>
      </c>
      <c r="C36" s="1088"/>
      <c r="D36" s="1088"/>
      <c r="E36" s="1088"/>
      <c r="F36" s="1088"/>
      <c r="G36" s="1088"/>
      <c r="H36" s="1088"/>
      <c r="I36" s="1088"/>
      <c r="J36" s="1088"/>
      <c r="K36" s="1088"/>
      <c r="V36" s="140" t="b">
        <v>0</v>
      </c>
    </row>
    <row r="37" spans="1:23" x14ac:dyDescent="0.3">
      <c r="A37" s="434"/>
      <c r="B37" s="1088" t="s">
        <v>730</v>
      </c>
      <c r="C37" s="1088"/>
      <c r="D37" s="1088"/>
      <c r="E37" s="1088"/>
      <c r="F37" s="1088"/>
      <c r="G37" s="1088"/>
      <c r="H37" s="1088"/>
      <c r="I37" s="1088"/>
      <c r="J37" s="1088"/>
      <c r="K37" s="1088"/>
      <c r="V37" s="140" t="b">
        <v>0</v>
      </c>
    </row>
    <row r="38" spans="1:23" x14ac:dyDescent="0.3">
      <c r="A38" s="434"/>
      <c r="B38" s="1088" t="s">
        <v>716</v>
      </c>
      <c r="C38" s="1088"/>
      <c r="D38" s="1088"/>
      <c r="E38" s="1088"/>
      <c r="F38" s="1088"/>
      <c r="G38" s="1088"/>
      <c r="H38" s="1088"/>
      <c r="I38" s="1088"/>
      <c r="J38" s="1088"/>
      <c r="K38" s="1088"/>
    </row>
    <row r="39" spans="1:23" x14ac:dyDescent="0.3">
      <c r="A39" s="434"/>
      <c r="B39" s="1087" t="s">
        <v>714</v>
      </c>
      <c r="C39" s="1087"/>
      <c r="D39" s="1087"/>
      <c r="E39" s="1087"/>
      <c r="F39" s="1087"/>
      <c r="G39" s="1087"/>
      <c r="H39" s="1087"/>
      <c r="I39" s="1087"/>
      <c r="J39" s="1087"/>
      <c r="K39" s="435"/>
      <c r="V39" s="140" t="b">
        <v>1</v>
      </c>
    </row>
    <row r="40" spans="1:23" x14ac:dyDescent="0.3">
      <c r="A40" s="434"/>
      <c r="B40" s="1104" t="s">
        <v>715</v>
      </c>
      <c r="C40" s="1104"/>
      <c r="D40" s="1104"/>
      <c r="E40" s="1104"/>
      <c r="F40" s="1104"/>
      <c r="G40" s="1104"/>
      <c r="H40" s="1104"/>
      <c r="I40" s="1104"/>
      <c r="J40" s="1104"/>
      <c r="K40" s="435"/>
      <c r="W40" s="140" t="e">
        <f>IF(AND(V35=TRUE,V36=TRUE,V37=TRUE,#REF!=TRUE,V39=TRUE),"See Assessment for justification and work order for items and locations","No Measures Justified")</f>
        <v>#REF!</v>
      </c>
    </row>
    <row r="41" spans="1:23" ht="10.95" customHeight="1" thickBot="1" x14ac:dyDescent="0.35">
      <c r="A41" s="1095"/>
      <c r="B41" s="1095"/>
      <c r="C41" s="1095"/>
      <c r="D41" s="1095"/>
      <c r="E41" s="1095"/>
      <c r="F41" s="1095"/>
      <c r="G41" s="1095"/>
      <c r="H41" s="1095"/>
      <c r="I41" s="1095"/>
      <c r="J41" s="1095"/>
      <c r="K41" s="1095"/>
    </row>
    <row r="42" spans="1:23" ht="15" thickBot="1" x14ac:dyDescent="0.35">
      <c r="A42" s="142" t="s">
        <v>206</v>
      </c>
      <c r="B42" s="431"/>
      <c r="C42" s="1092"/>
      <c r="D42" s="1093"/>
      <c r="E42" s="1093"/>
      <c r="F42" s="1093"/>
      <c r="G42" s="1093"/>
      <c r="H42" s="1093"/>
      <c r="I42" s="1093"/>
      <c r="J42" s="1093"/>
      <c r="K42" s="1094"/>
    </row>
    <row r="43" spans="1:23" x14ac:dyDescent="0.3">
      <c r="A43" s="431"/>
      <c r="B43" s="432" t="s">
        <v>731</v>
      </c>
      <c r="C43" s="431"/>
      <c r="D43" s="431"/>
      <c r="E43" s="431"/>
      <c r="F43" s="1106"/>
      <c r="G43" s="1106"/>
      <c r="H43" s="1106"/>
      <c r="I43" s="1106"/>
      <c r="J43" s="1106"/>
      <c r="K43" s="1106"/>
      <c r="V43" s="140" t="b">
        <v>0</v>
      </c>
    </row>
    <row r="44" spans="1:23" x14ac:dyDescent="0.3">
      <c r="A44" s="431"/>
      <c r="B44" s="432" t="s">
        <v>732</v>
      </c>
      <c r="C44" s="431"/>
      <c r="D44" s="431"/>
      <c r="E44" s="431"/>
      <c r="F44" s="431"/>
      <c r="G44" s="431"/>
      <c r="H44" s="431"/>
      <c r="I44" s="431"/>
      <c r="J44" s="431"/>
      <c r="K44" s="434"/>
      <c r="V44" s="140" t="b">
        <v>0</v>
      </c>
    </row>
    <row r="45" spans="1:23" x14ac:dyDescent="0.3">
      <c r="A45" s="431"/>
      <c r="B45" s="432" t="s">
        <v>733</v>
      </c>
      <c r="C45" s="431"/>
      <c r="D45" s="431"/>
      <c r="E45" s="431"/>
      <c r="F45" s="431"/>
      <c r="G45" s="431"/>
      <c r="H45" s="431"/>
      <c r="I45" s="431"/>
      <c r="J45" s="431"/>
      <c r="K45" s="434"/>
      <c r="V45" s="140" t="b">
        <v>0</v>
      </c>
    </row>
    <row r="46" spans="1:23" x14ac:dyDescent="0.3">
      <c r="A46" s="431"/>
      <c r="B46" s="1105" t="s">
        <v>734</v>
      </c>
      <c r="C46" s="1105"/>
      <c r="D46" s="1105"/>
      <c r="E46" s="1105"/>
      <c r="F46" s="1105"/>
      <c r="G46" s="1105"/>
      <c r="H46" s="1105"/>
      <c r="I46" s="1105"/>
      <c r="J46" s="1105"/>
      <c r="K46" s="1105"/>
      <c r="V46" s="140" t="b">
        <v>0</v>
      </c>
    </row>
    <row r="47" spans="1:23" x14ac:dyDescent="0.3">
      <c r="A47" s="431"/>
      <c r="B47" s="1105"/>
      <c r="C47" s="1105"/>
      <c r="D47" s="1105"/>
      <c r="E47" s="1105"/>
      <c r="F47" s="1105"/>
      <c r="G47" s="1105"/>
      <c r="H47" s="1105"/>
      <c r="I47" s="1105"/>
      <c r="J47" s="1105"/>
      <c r="K47" s="1105"/>
      <c r="W47" s="140" t="str">
        <f>IF(AND(V43=TRUE,V44=TRUE,V45=TRUE,V46=TRUE),"See Assessment for justification and work order for items and locations","No Measures Justified")</f>
        <v>No Measures Justified</v>
      </c>
    </row>
    <row r="48" spans="1:23" ht="10.95" customHeight="1" thickBot="1" x14ac:dyDescent="0.35">
      <c r="A48" s="1103"/>
      <c r="B48" s="1103"/>
      <c r="C48" s="1103"/>
      <c r="D48" s="1103"/>
      <c r="E48" s="1103"/>
      <c r="F48" s="1103"/>
      <c r="G48" s="1103"/>
      <c r="H48" s="1103"/>
      <c r="I48" s="1103"/>
      <c r="J48" s="1103"/>
      <c r="K48" s="1103"/>
    </row>
    <row r="49" spans="1:23" ht="15" thickBot="1" x14ac:dyDescent="0.35">
      <c r="A49" s="142" t="s">
        <v>735</v>
      </c>
      <c r="B49" s="431"/>
      <c r="C49" s="1092"/>
      <c r="D49" s="1093"/>
      <c r="E49" s="1093"/>
      <c r="F49" s="1093"/>
      <c r="G49" s="1093"/>
      <c r="H49" s="1093"/>
      <c r="I49" s="1093"/>
      <c r="J49" s="1093"/>
      <c r="K49" s="1094"/>
    </row>
    <row r="50" spans="1:23" x14ac:dyDescent="0.3">
      <c r="A50" s="434"/>
      <c r="B50" s="431" t="s">
        <v>736</v>
      </c>
      <c r="C50" s="431"/>
      <c r="D50" s="431"/>
      <c r="E50" s="431"/>
      <c r="F50" s="1106"/>
      <c r="G50" s="1106"/>
      <c r="H50" s="1106"/>
      <c r="I50" s="1106"/>
      <c r="J50" s="1106"/>
      <c r="K50" s="1106"/>
      <c r="V50" s="140" t="b">
        <v>0</v>
      </c>
    </row>
    <row r="51" spans="1:23" x14ac:dyDescent="0.3">
      <c r="A51" s="434"/>
      <c r="B51" s="1088" t="s">
        <v>737</v>
      </c>
      <c r="C51" s="1088"/>
      <c r="D51" s="1088"/>
      <c r="E51" s="1088"/>
      <c r="F51" s="1088"/>
      <c r="G51" s="1088"/>
      <c r="H51" s="1088"/>
      <c r="I51" s="1088"/>
      <c r="J51" s="1088"/>
      <c r="K51" s="1088"/>
      <c r="V51" s="140" t="b">
        <v>0</v>
      </c>
    </row>
    <row r="52" spans="1:23" x14ac:dyDescent="0.3">
      <c r="A52" s="434"/>
      <c r="B52" s="1088" t="s">
        <v>738</v>
      </c>
      <c r="C52" s="1088"/>
      <c r="D52" s="1088"/>
      <c r="E52" s="1088"/>
      <c r="F52" s="1088"/>
      <c r="G52" s="1088"/>
      <c r="H52" s="1088"/>
      <c r="I52" s="1088"/>
      <c r="J52" s="1088"/>
      <c r="K52" s="1088"/>
      <c r="V52" s="140" t="b">
        <v>0</v>
      </c>
    </row>
    <row r="53" spans="1:23" ht="14.4" customHeight="1" x14ac:dyDescent="0.3">
      <c r="A53" s="434"/>
      <c r="B53" s="1096" t="s">
        <v>739</v>
      </c>
      <c r="C53" s="1096"/>
      <c r="D53" s="1096"/>
      <c r="E53" s="1096"/>
      <c r="F53" s="1096"/>
      <c r="G53" s="1096"/>
      <c r="H53" s="1096"/>
      <c r="I53" s="1096"/>
      <c r="J53" s="1096"/>
      <c r="K53" s="1096"/>
      <c r="V53" s="140" t="b">
        <v>0</v>
      </c>
    </row>
    <row r="54" spans="1:23" x14ac:dyDescent="0.3">
      <c r="A54" s="432"/>
      <c r="B54" s="1096"/>
      <c r="C54" s="1096"/>
      <c r="D54" s="1096"/>
      <c r="E54" s="1096"/>
      <c r="F54" s="1096"/>
      <c r="G54" s="1096"/>
      <c r="H54" s="1096"/>
      <c r="I54" s="1096"/>
      <c r="J54" s="1096"/>
      <c r="K54" s="1096"/>
      <c r="W54" s="140" t="str">
        <f>IF(AND(V50=TRUE,V51=TRUE,V52=TRUE,V53=TRUE),"See Assessment for justification and work order for measure parameters","No Measures Justified")</f>
        <v>No Measures Justified</v>
      </c>
    </row>
    <row r="55" spans="1:23" ht="10.95" customHeight="1" thickBot="1" x14ac:dyDescent="0.35">
      <c r="A55" s="1103"/>
      <c r="B55" s="1103"/>
      <c r="C55" s="1103"/>
      <c r="D55" s="1103"/>
      <c r="E55" s="1103"/>
      <c r="F55" s="1103"/>
      <c r="G55" s="1103"/>
      <c r="H55" s="1103"/>
      <c r="I55" s="1103"/>
      <c r="J55" s="1103"/>
      <c r="K55" s="1103"/>
    </row>
    <row r="56" spans="1:23" ht="15" thickBot="1" x14ac:dyDescent="0.35">
      <c r="A56" s="142" t="s">
        <v>205</v>
      </c>
      <c r="B56" s="142"/>
      <c r="C56" s="1092"/>
      <c r="D56" s="1093"/>
      <c r="E56" s="1093"/>
      <c r="F56" s="1093"/>
      <c r="G56" s="1093"/>
      <c r="H56" s="1093"/>
      <c r="I56" s="1093"/>
      <c r="J56" s="1093"/>
      <c r="K56" s="1094"/>
    </row>
    <row r="57" spans="1:23" x14ac:dyDescent="0.3">
      <c r="A57" s="434"/>
      <c r="B57" s="1088" t="s">
        <v>740</v>
      </c>
      <c r="C57" s="1088"/>
      <c r="D57" s="1088"/>
      <c r="E57" s="1088"/>
      <c r="F57" s="1088"/>
      <c r="G57" s="1088"/>
      <c r="H57" s="1088"/>
      <c r="I57" s="1088"/>
      <c r="J57" s="1088"/>
      <c r="K57" s="1088"/>
      <c r="V57" s="140" t="b">
        <v>0</v>
      </c>
    </row>
    <row r="58" spans="1:23" x14ac:dyDescent="0.3">
      <c r="A58" s="434"/>
      <c r="B58" s="1088" t="s">
        <v>741</v>
      </c>
      <c r="C58" s="1088"/>
      <c r="D58" s="1088"/>
      <c r="E58" s="1088"/>
      <c r="F58" s="1088"/>
      <c r="G58" s="1088"/>
      <c r="H58" s="1088"/>
      <c r="I58" s="1088"/>
      <c r="J58" s="1088"/>
      <c r="K58" s="1088"/>
      <c r="V58" s="140" t="b">
        <v>0</v>
      </c>
    </row>
    <row r="59" spans="1:23" x14ac:dyDescent="0.3">
      <c r="A59" s="434"/>
      <c r="B59" s="1088" t="s">
        <v>742</v>
      </c>
      <c r="C59" s="1088"/>
      <c r="D59" s="1088"/>
      <c r="E59" s="1088"/>
      <c r="F59" s="1088"/>
      <c r="G59" s="1088"/>
      <c r="H59" s="1088"/>
      <c r="I59" s="1088"/>
      <c r="J59" s="1088"/>
      <c r="K59" s="1088"/>
      <c r="V59" s="140" t="b">
        <v>0</v>
      </c>
    </row>
    <row r="60" spans="1:23" ht="10.95" customHeight="1" thickBot="1" x14ac:dyDescent="0.35">
      <c r="A60" s="1095"/>
      <c r="B60" s="1095"/>
      <c r="C60" s="1095"/>
      <c r="D60" s="1095"/>
      <c r="E60" s="1095"/>
      <c r="F60" s="1095"/>
      <c r="G60" s="1095"/>
      <c r="H60" s="1095"/>
      <c r="I60" s="1095"/>
      <c r="J60" s="1095"/>
      <c r="K60" s="1095"/>
    </row>
    <row r="61" spans="1:23" ht="15" thickBot="1" x14ac:dyDescent="0.35">
      <c r="A61" s="142" t="s">
        <v>743</v>
      </c>
      <c r="B61" s="142"/>
      <c r="C61" s="1092"/>
      <c r="D61" s="1093"/>
      <c r="E61" s="1093"/>
      <c r="F61" s="1093"/>
      <c r="G61" s="1093"/>
      <c r="H61" s="1093"/>
      <c r="I61" s="1093"/>
      <c r="J61" s="1093"/>
      <c r="K61" s="1094"/>
    </row>
    <row r="62" spans="1:23" x14ac:dyDescent="0.3">
      <c r="A62" s="431"/>
      <c r="B62" s="1088" t="s">
        <v>744</v>
      </c>
      <c r="C62" s="1088"/>
      <c r="D62" s="1088"/>
      <c r="E62" s="1088"/>
      <c r="F62" s="1088"/>
      <c r="G62" s="1088"/>
      <c r="H62" s="1088"/>
      <c r="I62" s="1088"/>
      <c r="J62" s="1088"/>
      <c r="K62" s="1088"/>
      <c r="V62" s="140" t="b">
        <v>0</v>
      </c>
    </row>
    <row r="63" spans="1:23" x14ac:dyDescent="0.3">
      <c r="A63" s="431"/>
      <c r="B63" s="432"/>
      <c r="C63" s="1088" t="s">
        <v>204</v>
      </c>
      <c r="D63" s="1088"/>
      <c r="E63" s="1088"/>
      <c r="F63" s="1088"/>
      <c r="G63" s="1088"/>
      <c r="H63" s="1088"/>
      <c r="I63" s="1088"/>
      <c r="J63" s="1088"/>
      <c r="K63" s="1088"/>
      <c r="V63" s="140" t="b">
        <v>0</v>
      </c>
    </row>
    <row r="64" spans="1:23" ht="27" customHeight="1" x14ac:dyDescent="0.3">
      <c r="A64" s="431"/>
      <c r="B64" s="432"/>
      <c r="C64" s="1096" t="s">
        <v>717</v>
      </c>
      <c r="D64" s="1096"/>
      <c r="E64" s="1096"/>
      <c r="F64" s="1096"/>
      <c r="G64" s="1096"/>
      <c r="H64" s="1096"/>
      <c r="I64" s="1096"/>
      <c r="J64" s="1096"/>
      <c r="K64" s="1096"/>
      <c r="V64" s="140" t="b">
        <v>0</v>
      </c>
      <c r="W64" s="140" t="str">
        <f>IF(AND(V62=TRUE,V63=TRUE),#REF!,IF(AND(V62=TRUE,V64=TRUE),V65,"No Measures Justified"))</f>
        <v>No Measures Justified</v>
      </c>
    </row>
    <row r="65" spans="1:35" ht="10.95" customHeight="1" thickBot="1" x14ac:dyDescent="0.35">
      <c r="A65" s="1103"/>
      <c r="B65" s="1103"/>
      <c r="C65" s="1103"/>
      <c r="D65" s="1103"/>
      <c r="E65" s="1103"/>
      <c r="F65" s="1103"/>
      <c r="G65" s="1103"/>
      <c r="H65" s="1103"/>
      <c r="I65" s="1103"/>
      <c r="J65" s="1103"/>
      <c r="K65" s="1103"/>
      <c r="V65" s="140" t="s">
        <v>203</v>
      </c>
    </row>
    <row r="66" spans="1:35" ht="15" thickBot="1" x14ac:dyDescent="0.35">
      <c r="A66" s="142" t="s">
        <v>745</v>
      </c>
      <c r="B66" s="142"/>
      <c r="C66" s="1092"/>
      <c r="D66" s="1093"/>
      <c r="E66" s="1093"/>
      <c r="F66" s="1093"/>
      <c r="G66" s="1093"/>
      <c r="H66" s="1093"/>
      <c r="I66" s="1093"/>
      <c r="J66" s="1093"/>
      <c r="K66" s="1094"/>
      <c r="AI66" s="444"/>
    </row>
    <row r="67" spans="1:35" x14ac:dyDescent="0.3">
      <c r="A67" s="431"/>
      <c r="B67" s="1088" t="s">
        <v>746</v>
      </c>
      <c r="C67" s="1088"/>
      <c r="D67" s="1088"/>
      <c r="E67" s="1088"/>
      <c r="F67" s="1088"/>
      <c r="G67" s="1088"/>
      <c r="H67" s="1088"/>
      <c r="I67" s="1088"/>
      <c r="J67" s="1088"/>
      <c r="K67" s="1088"/>
      <c r="V67" s="140" t="b">
        <v>0</v>
      </c>
    </row>
    <row r="68" spans="1:35" x14ac:dyDescent="0.3">
      <c r="A68" s="431"/>
      <c r="B68" s="1088" t="s">
        <v>747</v>
      </c>
      <c r="C68" s="1088"/>
      <c r="D68" s="1088"/>
      <c r="E68" s="1088"/>
      <c r="F68" s="1088"/>
      <c r="G68" s="1088"/>
      <c r="H68" s="1088"/>
      <c r="I68" s="1088"/>
      <c r="J68" s="1088"/>
      <c r="K68" s="1088"/>
      <c r="V68" s="140" t="b">
        <v>0</v>
      </c>
    </row>
    <row r="69" spans="1:35" x14ac:dyDescent="0.3">
      <c r="A69" s="431"/>
      <c r="B69" s="1088" t="s">
        <v>748</v>
      </c>
      <c r="C69" s="1088"/>
      <c r="D69" s="1088"/>
      <c r="E69" s="1088"/>
      <c r="F69" s="1088"/>
      <c r="G69" s="1088"/>
      <c r="H69" s="1088"/>
      <c r="I69" s="1088"/>
      <c r="J69" s="1088"/>
      <c r="K69" s="1088"/>
      <c r="V69" s="140" t="b">
        <v>0</v>
      </c>
      <c r="W69" s="140" t="str">
        <f>IF(AND(V67=TRUE,V68=TRUE,V69=TRUE),"See Assessment for justification and work order for measure parameters","No Measures Justified")</f>
        <v>No Measures Justified</v>
      </c>
    </row>
    <row r="70" spans="1:35" ht="10.95" customHeight="1" thickBot="1" x14ac:dyDescent="0.35">
      <c r="A70" s="1103"/>
      <c r="B70" s="1103"/>
      <c r="C70" s="1103"/>
      <c r="D70" s="1103"/>
      <c r="E70" s="1103"/>
      <c r="F70" s="1103"/>
      <c r="G70" s="1103"/>
      <c r="H70" s="1103"/>
      <c r="I70" s="1103"/>
      <c r="J70" s="1103"/>
      <c r="K70" s="1103"/>
    </row>
    <row r="71" spans="1:35" ht="15" thickBot="1" x14ac:dyDescent="0.35">
      <c r="A71" s="142" t="s">
        <v>202</v>
      </c>
      <c r="B71" s="142"/>
      <c r="C71" s="1092"/>
      <c r="D71" s="1093"/>
      <c r="E71" s="1093"/>
      <c r="F71" s="1093"/>
      <c r="G71" s="1093"/>
      <c r="H71" s="1093"/>
      <c r="I71" s="1093"/>
      <c r="J71" s="1093"/>
      <c r="K71" s="1094"/>
    </row>
    <row r="72" spans="1:35" x14ac:dyDescent="0.3">
      <c r="A72" s="431"/>
      <c r="B72" s="432" t="s">
        <v>749</v>
      </c>
      <c r="C72" s="432"/>
      <c r="D72" s="432"/>
      <c r="E72" s="432"/>
      <c r="F72" s="432"/>
      <c r="G72" s="432"/>
      <c r="H72" s="436"/>
      <c r="I72" s="235"/>
      <c r="J72" s="235"/>
      <c r="K72" s="434"/>
    </row>
    <row r="73" spans="1:35" ht="31.2" customHeight="1" x14ac:dyDescent="0.3">
      <c r="A73" s="431"/>
      <c r="B73" s="1096" t="s">
        <v>750</v>
      </c>
      <c r="C73" s="1096"/>
      <c r="D73" s="1096"/>
      <c r="E73" s="1096"/>
      <c r="F73" s="1096"/>
      <c r="G73" s="1096"/>
      <c r="H73" s="1096"/>
      <c r="I73" s="1096"/>
      <c r="J73" s="1096"/>
      <c r="K73" s="1096"/>
      <c r="V73" s="140" t="b">
        <v>0</v>
      </c>
    </row>
    <row r="74" spans="1:35" x14ac:dyDescent="0.3">
      <c r="A74" s="431"/>
      <c r="B74" s="1096" t="s">
        <v>718</v>
      </c>
      <c r="C74" s="1096"/>
      <c r="D74" s="1096"/>
      <c r="E74" s="1096"/>
      <c r="F74" s="1096"/>
      <c r="G74" s="1096"/>
      <c r="H74" s="1096"/>
      <c r="I74" s="1096"/>
      <c r="J74" s="1096"/>
      <c r="K74" s="1096"/>
      <c r="V74" s="140" t="b">
        <v>0</v>
      </c>
    </row>
    <row r="75" spans="1:35" x14ac:dyDescent="0.3">
      <c r="A75" s="431"/>
      <c r="B75" s="1096"/>
      <c r="C75" s="1096"/>
      <c r="D75" s="1096"/>
      <c r="E75" s="1096"/>
      <c r="F75" s="1096"/>
      <c r="G75" s="1096"/>
      <c r="H75" s="1096"/>
      <c r="I75" s="1096"/>
      <c r="J75" s="1096"/>
      <c r="K75" s="1096"/>
      <c r="W75" s="140" t="str">
        <f>IF(AND(V73=TRUE,V74=TRUE),"See Assessment for justification and work order for items and locations","No Measures Justified")</f>
        <v>No Measures Justified</v>
      </c>
    </row>
    <row r="76" spans="1:35" ht="10.95" customHeight="1" x14ac:dyDescent="0.3">
      <c r="A76" s="1095"/>
      <c r="B76" s="1095"/>
      <c r="C76" s="1095"/>
      <c r="D76" s="1095"/>
      <c r="E76" s="1095"/>
      <c r="F76" s="1095"/>
      <c r="G76" s="1095"/>
      <c r="H76" s="1095"/>
      <c r="I76" s="1095"/>
      <c r="J76" s="1095"/>
      <c r="K76" s="1095"/>
    </row>
    <row r="77" spans="1:35" x14ac:dyDescent="0.3">
      <c r="A77" s="1111" t="s">
        <v>713</v>
      </c>
      <c r="B77" s="1111"/>
      <c r="C77" s="1111"/>
      <c r="D77" s="1111"/>
      <c r="E77" s="1111"/>
      <c r="F77" s="1111"/>
      <c r="G77" s="1111"/>
      <c r="H77" s="1111"/>
      <c r="I77" s="1111"/>
      <c r="J77" s="1111"/>
      <c r="K77" s="1111"/>
    </row>
    <row r="78" spans="1:35" ht="15.6" x14ac:dyDescent="0.3">
      <c r="A78" s="1123" t="s">
        <v>187</v>
      </c>
      <c r="B78" s="1123"/>
      <c r="C78" s="1123"/>
      <c r="D78" s="1123"/>
      <c r="E78" s="1123"/>
      <c r="F78" s="1123"/>
      <c r="G78" s="1123"/>
      <c r="H78" s="1123"/>
      <c r="I78" s="1123"/>
      <c r="J78" s="1123"/>
      <c r="K78" s="1123"/>
    </row>
    <row r="79" spans="1:35" ht="10.95" customHeight="1" thickBot="1" x14ac:dyDescent="0.35">
      <c r="A79" s="1095"/>
      <c r="B79" s="1095"/>
      <c r="C79" s="1095"/>
      <c r="D79" s="1095"/>
      <c r="E79" s="1095"/>
      <c r="F79" s="1095"/>
      <c r="G79" s="1095"/>
      <c r="H79" s="1095"/>
      <c r="I79" s="1095"/>
      <c r="J79" s="1095"/>
      <c r="K79" s="1095"/>
    </row>
    <row r="80" spans="1:35" ht="15" thickBot="1" x14ac:dyDescent="0.35">
      <c r="A80" s="428" t="s">
        <v>721</v>
      </c>
      <c r="B80" s="434"/>
      <c r="C80" s="1124"/>
      <c r="D80" s="1125"/>
      <c r="E80" s="1125"/>
      <c r="F80" s="1125"/>
      <c r="G80" s="1125"/>
      <c r="H80" s="1125"/>
      <c r="I80" s="1125"/>
      <c r="J80" s="1125"/>
      <c r="K80" s="1126"/>
    </row>
    <row r="81" spans="1:29" x14ac:dyDescent="0.3">
      <c r="A81" s="434"/>
      <c r="B81" s="1088" t="s">
        <v>751</v>
      </c>
      <c r="C81" s="1088"/>
      <c r="D81" s="1088"/>
      <c r="E81" s="1088"/>
      <c r="F81" s="1088"/>
      <c r="G81" s="1088"/>
      <c r="H81" s="1088"/>
      <c r="I81" s="1088"/>
      <c r="J81" s="1088"/>
      <c r="K81" s="1088"/>
      <c r="V81" s="140" t="b">
        <v>0</v>
      </c>
    </row>
    <row r="82" spans="1:29" x14ac:dyDescent="0.3">
      <c r="A82" s="434"/>
      <c r="B82" s="1088" t="s">
        <v>752</v>
      </c>
      <c r="C82" s="1088"/>
      <c r="D82" s="1088"/>
      <c r="E82" s="1088"/>
      <c r="F82" s="1088"/>
      <c r="G82" s="1088"/>
      <c r="H82" s="1088"/>
      <c r="I82" s="1088"/>
      <c r="J82" s="1088"/>
      <c r="K82" s="1088"/>
      <c r="V82" s="140" t="b">
        <v>0</v>
      </c>
    </row>
    <row r="83" spans="1:29" ht="28.95" customHeight="1" x14ac:dyDescent="0.3">
      <c r="A83" s="434"/>
      <c r="B83" s="1096" t="s">
        <v>753</v>
      </c>
      <c r="C83" s="1096"/>
      <c r="D83" s="1096"/>
      <c r="E83" s="1096"/>
      <c r="F83" s="1096"/>
      <c r="G83" s="1096"/>
      <c r="H83" s="1096"/>
      <c r="I83" s="1096"/>
      <c r="J83" s="1096"/>
      <c r="K83" s="1096"/>
      <c r="V83" s="140" t="b">
        <v>0</v>
      </c>
    </row>
    <row r="84" spans="1:29" x14ac:dyDescent="0.3">
      <c r="A84" s="434"/>
      <c r="B84" s="1088" t="s">
        <v>719</v>
      </c>
      <c r="C84" s="1088"/>
      <c r="D84" s="1088"/>
      <c r="E84" s="1088"/>
      <c r="F84" s="1088"/>
      <c r="G84" s="1088"/>
      <c r="H84" s="1088"/>
      <c r="I84" s="1088"/>
      <c r="J84" s="1088"/>
      <c r="K84" s="1088"/>
      <c r="V84" s="140" t="b">
        <v>0</v>
      </c>
    </row>
    <row r="85" spans="1:29" x14ac:dyDescent="0.3">
      <c r="A85" s="431"/>
      <c r="B85" s="434"/>
      <c r="C85" s="1088" t="s">
        <v>754</v>
      </c>
      <c r="D85" s="1088"/>
      <c r="E85" s="1088"/>
      <c r="F85" s="1088"/>
      <c r="G85" s="1088"/>
      <c r="H85" s="1088"/>
      <c r="I85" s="1088"/>
      <c r="J85" s="1088"/>
      <c r="K85" s="1088"/>
      <c r="N85" s="141"/>
      <c r="O85" s="141"/>
      <c r="P85" s="141"/>
      <c r="Q85" s="141"/>
      <c r="R85" s="141"/>
      <c r="S85" s="141"/>
      <c r="T85" s="141"/>
      <c r="U85" s="141"/>
      <c r="V85" s="141" t="b">
        <v>0</v>
      </c>
      <c r="W85" s="140" t="str">
        <f>IF(OR(V81=TRUE,V82=TRUE,V83=TRUE,V84=TRUE,V85=TRUE),"Unit met required criteria above &amp; assessment justifies measures on work orders","No Measures Justified")</f>
        <v>No Measures Justified</v>
      </c>
    </row>
    <row r="86" spans="1:29" ht="10.95" customHeight="1" thickBot="1" x14ac:dyDescent="0.35">
      <c r="A86" s="1103"/>
      <c r="B86" s="1103"/>
      <c r="C86" s="1103"/>
      <c r="D86" s="1103"/>
      <c r="E86" s="1103"/>
      <c r="F86" s="1103"/>
      <c r="G86" s="1103"/>
      <c r="H86" s="1103"/>
      <c r="I86" s="1103"/>
      <c r="J86" s="1103"/>
      <c r="K86" s="1103"/>
      <c r="N86" s="141"/>
      <c r="O86" s="141"/>
      <c r="P86" s="141"/>
      <c r="Q86" s="141"/>
      <c r="R86" s="141"/>
      <c r="S86" s="141"/>
      <c r="T86" s="141"/>
      <c r="U86" s="141"/>
      <c r="V86" s="141"/>
    </row>
    <row r="87" spans="1:29" ht="15" thickBot="1" x14ac:dyDescent="0.35">
      <c r="A87" s="142" t="s">
        <v>720</v>
      </c>
      <c r="B87" s="431"/>
      <c r="C87" s="431"/>
      <c r="D87" s="1112"/>
      <c r="E87" s="1113"/>
      <c r="F87" s="1113"/>
      <c r="G87" s="1113"/>
      <c r="H87" s="1113"/>
      <c r="I87" s="1113"/>
      <c r="J87" s="1113"/>
      <c r="K87" s="1114"/>
    </row>
    <row r="88" spans="1:29" x14ac:dyDescent="0.3">
      <c r="A88" s="434"/>
      <c r="B88" s="1088" t="s">
        <v>755</v>
      </c>
      <c r="C88" s="1088"/>
      <c r="D88" s="1088"/>
      <c r="E88" s="1088"/>
      <c r="F88" s="1088"/>
      <c r="G88" s="1088"/>
      <c r="H88" s="1088"/>
      <c r="I88" s="1088"/>
      <c r="J88" s="1088"/>
      <c r="K88" s="1088"/>
      <c r="V88" s="140" t="b">
        <v>0</v>
      </c>
      <c r="W88" s="141"/>
      <c r="X88" s="141"/>
      <c r="Z88" s="141"/>
      <c r="AA88" s="141"/>
      <c r="AB88" s="141"/>
      <c r="AC88" s="141"/>
    </row>
    <row r="89" spans="1:29" x14ac:dyDescent="0.3">
      <c r="A89" s="431"/>
      <c r="B89" s="434"/>
      <c r="C89" s="1088" t="s">
        <v>756</v>
      </c>
      <c r="D89" s="1088"/>
      <c r="E89" s="1088"/>
      <c r="F89" s="1088"/>
      <c r="G89" s="1088"/>
      <c r="H89" s="1088"/>
      <c r="I89" s="1088"/>
      <c r="J89" s="1088"/>
      <c r="K89" s="1088"/>
      <c r="V89" s="140" t="b">
        <v>0</v>
      </c>
    </row>
    <row r="90" spans="1:29" ht="29.4" customHeight="1" x14ac:dyDescent="0.3">
      <c r="A90" s="434"/>
      <c r="B90" s="1105" t="s">
        <v>757</v>
      </c>
      <c r="C90" s="1105"/>
      <c r="D90" s="1105"/>
      <c r="E90" s="1105"/>
      <c r="F90" s="1105"/>
      <c r="G90" s="1105"/>
      <c r="H90" s="1105"/>
      <c r="I90" s="1105"/>
      <c r="J90" s="1105"/>
      <c r="K90" s="1105"/>
      <c r="V90" s="140" t="b">
        <v>0</v>
      </c>
      <c r="W90" s="140" t="str">
        <f>IF(AND(V88=TRUE,V89=TRUE,V90=TRUE),"Unit met required criteria above &amp; assessment justifies measures on work orders","No Measures Justified")</f>
        <v>No Measures Justified</v>
      </c>
    </row>
    <row r="91" spans="1:29" ht="10.95" customHeight="1" thickBot="1" x14ac:dyDescent="0.35">
      <c r="A91" s="1095"/>
      <c r="B91" s="1095"/>
      <c r="C91" s="1095"/>
      <c r="D91" s="1095"/>
      <c r="E91" s="1095"/>
      <c r="F91" s="1095"/>
      <c r="G91" s="1095"/>
      <c r="H91" s="1095"/>
      <c r="I91" s="1095"/>
      <c r="J91" s="1095"/>
      <c r="K91" s="1095"/>
    </row>
    <row r="92" spans="1:29" ht="15" thickBot="1" x14ac:dyDescent="0.35">
      <c r="A92" s="142" t="s">
        <v>722</v>
      </c>
      <c r="B92" s="431"/>
      <c r="C92" s="1112"/>
      <c r="D92" s="1113"/>
      <c r="E92" s="1113"/>
      <c r="F92" s="1113"/>
      <c r="G92" s="1113"/>
      <c r="H92" s="1113"/>
      <c r="I92" s="1113"/>
      <c r="J92" s="1113"/>
      <c r="K92" s="1114"/>
    </row>
    <row r="93" spans="1:29" x14ac:dyDescent="0.3">
      <c r="A93" s="434"/>
      <c r="B93" s="1088" t="s">
        <v>758</v>
      </c>
      <c r="C93" s="1088"/>
      <c r="D93" s="1088"/>
      <c r="E93" s="1088"/>
      <c r="F93" s="1088"/>
      <c r="G93" s="1088"/>
      <c r="H93" s="1088"/>
      <c r="I93" s="1088"/>
      <c r="J93" s="1088"/>
      <c r="K93" s="1088"/>
      <c r="V93" s="140" t="b">
        <v>0</v>
      </c>
      <c r="W93" s="140" t="str">
        <f>IF(AND(V93=TRUE,V94=TRUE,V95=TRUE),"True","False")</f>
        <v>False</v>
      </c>
      <c r="X93" s="140" t="e">
        <f>IF(OR(#REF!="TRUE",W96=TRUE,W97=TRUE,W98=TRUE,W99=TRUE),"Unit met required criteria above &amp; assessment justifies measures on work orders","No Measures Justified")</f>
        <v>#REF!</v>
      </c>
    </row>
    <row r="94" spans="1:29" x14ac:dyDescent="0.3">
      <c r="A94" s="434"/>
      <c r="B94" s="1088" t="s">
        <v>759</v>
      </c>
      <c r="C94" s="1088"/>
      <c r="D94" s="1088"/>
      <c r="E94" s="1088"/>
      <c r="F94" s="1088"/>
      <c r="G94" s="1088"/>
      <c r="H94" s="1088"/>
      <c r="I94" s="1088"/>
      <c r="J94" s="1088"/>
      <c r="K94" s="1088"/>
      <c r="V94" s="140" t="b">
        <v>0</v>
      </c>
      <c r="W94" s="140" t="str">
        <f>IF(AND(V93=TRUE,V94=TRUE,V95=TRUE),"True","False")</f>
        <v>False</v>
      </c>
    </row>
    <row r="95" spans="1:29" ht="32.4" customHeight="1" x14ac:dyDescent="0.3">
      <c r="A95" s="434"/>
      <c r="B95" s="1096" t="s">
        <v>760</v>
      </c>
      <c r="C95" s="1096"/>
      <c r="D95" s="1096"/>
      <c r="E95" s="1096"/>
      <c r="F95" s="1096"/>
      <c r="G95" s="1096"/>
      <c r="H95" s="1096"/>
      <c r="I95" s="1096"/>
      <c r="J95" s="1096"/>
      <c r="K95" s="1096"/>
      <c r="V95" s="140" t="b">
        <v>0</v>
      </c>
      <c r="W95" s="140" t="str">
        <f>IF(AND(V93=TRUE,V94=TRUE,V95=TRUE,V96=TRUE),"True","False")</f>
        <v>False</v>
      </c>
    </row>
    <row r="96" spans="1:29" x14ac:dyDescent="0.3">
      <c r="A96" s="434"/>
      <c r="B96" s="1088" t="s">
        <v>761</v>
      </c>
      <c r="C96" s="1088"/>
      <c r="D96" s="1088"/>
      <c r="E96" s="1088"/>
      <c r="F96" s="1088"/>
      <c r="G96" s="1088"/>
      <c r="H96" s="1088"/>
      <c r="I96" s="1088"/>
      <c r="J96" s="1088"/>
      <c r="K96" s="1088"/>
      <c r="V96" s="140" t="b">
        <v>0</v>
      </c>
      <c r="W96" s="140" t="e">
        <f>IF(OR(#REF!=TRUE,V96=TRUE),"True","False")</f>
        <v>#REF!</v>
      </c>
    </row>
    <row r="97" spans="1:24" ht="28.2" customHeight="1" x14ac:dyDescent="0.3">
      <c r="A97" s="434"/>
      <c r="B97" s="1096" t="s">
        <v>762</v>
      </c>
      <c r="C97" s="1096"/>
      <c r="D97" s="1096"/>
      <c r="E97" s="1096"/>
      <c r="F97" s="1096"/>
      <c r="G97" s="1096"/>
      <c r="H97" s="1096"/>
      <c r="I97" s="1096"/>
      <c r="J97" s="1096"/>
      <c r="K97" s="1096"/>
      <c r="V97" s="140" t="b">
        <v>0</v>
      </c>
      <c r="W97" s="140" t="e">
        <f>IF(OR(#REF!=TRUE,V97=TRUE),"True","False")</f>
        <v>#REF!</v>
      </c>
    </row>
    <row r="98" spans="1:24" x14ac:dyDescent="0.3">
      <c r="A98" s="434"/>
      <c r="B98" s="1088" t="s">
        <v>763</v>
      </c>
      <c r="C98" s="1088"/>
      <c r="D98" s="1088"/>
      <c r="E98" s="1088"/>
      <c r="F98" s="1088"/>
      <c r="G98" s="1088"/>
      <c r="H98" s="1088"/>
      <c r="I98" s="1088"/>
      <c r="J98" s="1088"/>
      <c r="K98" s="1088"/>
      <c r="V98" s="140" t="b">
        <v>0</v>
      </c>
      <c r="W98" s="140" t="e">
        <f>IF(OR(#REF!=TRUE,V98=TRUE),"True","False")</f>
        <v>#REF!</v>
      </c>
    </row>
    <row r="99" spans="1:24" x14ac:dyDescent="0.3">
      <c r="A99" s="434"/>
      <c r="B99" s="1088" t="s">
        <v>764</v>
      </c>
      <c r="C99" s="1088"/>
      <c r="D99" s="1088"/>
      <c r="E99" s="1088"/>
      <c r="F99" s="1088"/>
      <c r="G99" s="1088"/>
      <c r="H99" s="1088"/>
      <c r="I99" s="1088"/>
      <c r="J99" s="1088"/>
      <c r="K99" s="1088"/>
      <c r="V99" s="140" t="b">
        <v>0</v>
      </c>
      <c r="W99" s="140" t="e">
        <f>IF(AND(#REF!="TRUE",V99=TRUE,V100=TRUE,#REF!=TRUE),"True","False")</f>
        <v>#REF!</v>
      </c>
    </row>
    <row r="100" spans="1:24" x14ac:dyDescent="0.3">
      <c r="A100" s="434"/>
      <c r="B100" s="434"/>
      <c r="C100" s="1088" t="s">
        <v>723</v>
      </c>
      <c r="D100" s="1088"/>
      <c r="E100" s="1088"/>
      <c r="F100" s="1088"/>
      <c r="G100" s="1088"/>
      <c r="H100" s="1088"/>
      <c r="I100" s="1088"/>
      <c r="J100" s="1088"/>
      <c r="K100" s="1088"/>
      <c r="V100" s="140" t="b">
        <v>0</v>
      </c>
    </row>
    <row r="101" spans="1:24" ht="10.95" customHeight="1" thickBot="1" x14ac:dyDescent="0.35">
      <c r="A101" s="1095"/>
      <c r="B101" s="1095"/>
      <c r="C101" s="1095"/>
      <c r="D101" s="1095"/>
      <c r="E101" s="1095"/>
      <c r="F101" s="1095"/>
      <c r="G101" s="1095"/>
      <c r="H101" s="1095"/>
      <c r="I101" s="1095"/>
      <c r="J101" s="1095"/>
      <c r="K101" s="1095"/>
    </row>
    <row r="102" spans="1:24" ht="15" thickBot="1" x14ac:dyDescent="0.35">
      <c r="A102" s="142" t="s">
        <v>724</v>
      </c>
      <c r="B102" s="431"/>
      <c r="C102" s="431"/>
      <c r="D102" s="431"/>
      <c r="E102" s="1115"/>
      <c r="F102" s="1116"/>
      <c r="G102" s="1116"/>
      <c r="H102" s="1116"/>
      <c r="I102" s="1116"/>
      <c r="J102" s="1116"/>
      <c r="K102" s="1117"/>
      <c r="L102" s="429"/>
      <c r="M102" s="430"/>
    </row>
    <row r="103" spans="1:24" x14ac:dyDescent="0.3">
      <c r="A103" s="434"/>
      <c r="B103" s="1088" t="s">
        <v>765</v>
      </c>
      <c r="C103" s="1088"/>
      <c r="D103" s="1088"/>
      <c r="E103" s="1088"/>
      <c r="F103" s="1088"/>
      <c r="G103" s="1088"/>
      <c r="H103" s="1088"/>
      <c r="I103" s="1088"/>
      <c r="J103" s="1088"/>
      <c r="K103" s="1088"/>
      <c r="V103" s="140" t="b">
        <v>0</v>
      </c>
      <c r="W103" s="140" t="b">
        <f>IF(AND(V103=TRUE,V104=TRUE,V106=TRUE,V107=TRUE),"Yes")</f>
        <v>0</v>
      </c>
      <c r="X103" s="140" t="e">
        <f>IF(AND(W103="YES",W110="Yes"),"HVAC met required criteria justifying replacement",IF(AND(W118="TRUE",W103=FALSE),"AC only components of the HVAC system met replacement criteria","No HVAC Measures Justified"))</f>
        <v>#REF!</v>
      </c>
    </row>
    <row r="104" spans="1:24" x14ac:dyDescent="0.3">
      <c r="A104" s="434"/>
      <c r="B104" s="434"/>
      <c r="C104" s="1088" t="s">
        <v>766</v>
      </c>
      <c r="D104" s="1088"/>
      <c r="E104" s="1088"/>
      <c r="F104" s="1088"/>
      <c r="G104" s="1088"/>
      <c r="H104" s="1088"/>
      <c r="I104" s="1088"/>
      <c r="J104" s="1088"/>
      <c r="K104" s="1088"/>
      <c r="V104" s="140" t="b">
        <v>0</v>
      </c>
    </row>
    <row r="105" spans="1:24" x14ac:dyDescent="0.3">
      <c r="A105" s="434"/>
      <c r="B105" s="434"/>
      <c r="C105" s="431" t="s">
        <v>201</v>
      </c>
      <c r="D105" s="431"/>
      <c r="E105" s="431"/>
      <c r="F105" s="431"/>
      <c r="G105" s="1097"/>
      <c r="H105" s="1097"/>
      <c r="I105" s="1097"/>
      <c r="J105" s="1097"/>
      <c r="K105" s="1097"/>
    </row>
    <row r="106" spans="1:24" x14ac:dyDescent="0.3">
      <c r="A106" s="434"/>
      <c r="B106" s="434"/>
      <c r="C106" s="1088" t="s">
        <v>767</v>
      </c>
      <c r="D106" s="1088"/>
      <c r="E106" s="1088"/>
      <c r="F106" s="1088"/>
      <c r="G106" s="1088"/>
      <c r="H106" s="1088"/>
      <c r="I106" s="1088"/>
      <c r="J106" s="1088"/>
      <c r="K106" s="1088"/>
      <c r="V106" s="140" t="b">
        <v>0</v>
      </c>
    </row>
    <row r="107" spans="1:24" x14ac:dyDescent="0.3">
      <c r="A107" s="434"/>
      <c r="B107" s="434"/>
      <c r="C107" s="1107" t="s">
        <v>725</v>
      </c>
      <c r="D107" s="1107"/>
      <c r="E107" s="1107"/>
      <c r="F107" s="1107"/>
      <c r="G107" s="1107"/>
      <c r="H107" s="1107"/>
      <c r="I107" s="1107"/>
      <c r="J107" s="1107"/>
      <c r="K107" s="1107"/>
      <c r="V107" s="140" t="b">
        <v>0</v>
      </c>
    </row>
    <row r="108" spans="1:24" x14ac:dyDescent="0.3">
      <c r="A108" s="434"/>
      <c r="B108" s="434"/>
      <c r="C108" s="1088" t="s">
        <v>200</v>
      </c>
      <c r="D108" s="1088"/>
      <c r="E108" s="1088"/>
      <c r="F108" s="1088"/>
      <c r="G108" s="1088"/>
      <c r="H108" s="1088"/>
      <c r="I108" s="1088"/>
      <c r="J108" s="1088"/>
      <c r="K108" s="1088"/>
    </row>
    <row r="109" spans="1:24" x14ac:dyDescent="0.3">
      <c r="A109" s="434"/>
      <c r="B109" s="434"/>
      <c r="C109" s="1088" t="s">
        <v>199</v>
      </c>
      <c r="D109" s="1088"/>
      <c r="E109" s="1088"/>
      <c r="F109" s="1088"/>
      <c r="G109" s="1088"/>
      <c r="H109" s="1088"/>
      <c r="I109" s="1088"/>
      <c r="J109" s="1088"/>
      <c r="K109" s="1088"/>
    </row>
    <row r="110" spans="1:24" x14ac:dyDescent="0.3">
      <c r="A110" s="434"/>
      <c r="B110" s="434"/>
      <c r="C110" s="1088" t="s">
        <v>198</v>
      </c>
      <c r="D110" s="1088"/>
      <c r="E110" s="1088"/>
      <c r="F110" s="1088"/>
      <c r="G110" s="1088"/>
      <c r="H110" s="1088"/>
      <c r="I110" s="1088"/>
      <c r="J110" s="1088"/>
      <c r="K110" s="1088"/>
      <c r="V110" s="140" t="b">
        <v>0</v>
      </c>
      <c r="W110" s="145" t="str">
        <f>IF(OR(V110=TRUE,V114=TRUE),"Yes","No")</f>
        <v>No</v>
      </c>
    </row>
    <row r="111" spans="1:24" x14ac:dyDescent="0.3">
      <c r="A111" s="434"/>
      <c r="B111" s="434"/>
      <c r="C111" s="1088" t="s">
        <v>197</v>
      </c>
      <c r="D111" s="1088"/>
      <c r="E111" s="1088"/>
      <c r="F111" s="1088"/>
      <c r="G111" s="1088"/>
      <c r="H111" s="1088"/>
      <c r="I111" s="1088"/>
      <c r="J111" s="1088"/>
      <c r="K111" s="1088"/>
    </row>
    <row r="112" spans="1:24" x14ac:dyDescent="0.3">
      <c r="A112" s="434"/>
      <c r="B112" s="434"/>
      <c r="C112" s="1088" t="s">
        <v>196</v>
      </c>
      <c r="D112" s="1088"/>
      <c r="E112" s="1088"/>
      <c r="F112" s="1088"/>
      <c r="G112" s="1088"/>
      <c r="H112" s="1088"/>
      <c r="I112" s="1088"/>
      <c r="J112" s="1088"/>
      <c r="K112" s="1088"/>
    </row>
    <row r="113" spans="1:23" x14ac:dyDescent="0.3">
      <c r="A113" s="434"/>
      <c r="B113" s="434"/>
      <c r="C113" s="1088" t="s">
        <v>195</v>
      </c>
      <c r="D113" s="1088"/>
      <c r="E113" s="1088"/>
      <c r="F113" s="1088"/>
      <c r="G113" s="1088"/>
      <c r="H113" s="1088"/>
      <c r="I113" s="1088"/>
      <c r="J113" s="1088"/>
      <c r="K113" s="1088"/>
    </row>
    <row r="114" spans="1:23" x14ac:dyDescent="0.3">
      <c r="A114" s="434"/>
      <c r="B114" s="434"/>
      <c r="C114" s="1088" t="s">
        <v>194</v>
      </c>
      <c r="D114" s="1088"/>
      <c r="E114" s="1088"/>
      <c r="F114" s="1088"/>
      <c r="G114" s="1088"/>
      <c r="H114" s="1088"/>
      <c r="I114" s="1088"/>
      <c r="J114" s="1088"/>
      <c r="K114" s="1088"/>
      <c r="V114" s="140" t="b">
        <v>0</v>
      </c>
    </row>
    <row r="115" spans="1:23" x14ac:dyDescent="0.3">
      <c r="A115" s="434"/>
      <c r="B115" s="434"/>
      <c r="C115" s="1088" t="s">
        <v>193</v>
      </c>
      <c r="D115" s="1088"/>
      <c r="E115" s="1088"/>
      <c r="F115" s="1088"/>
      <c r="G115" s="1088"/>
      <c r="H115" s="1088"/>
      <c r="I115" s="1088"/>
      <c r="J115" s="1088"/>
      <c r="K115" s="1088"/>
    </row>
    <row r="116" spans="1:23" x14ac:dyDescent="0.3">
      <c r="A116" s="434"/>
      <c r="B116" s="434"/>
      <c r="C116" s="1088" t="s">
        <v>192</v>
      </c>
      <c r="D116" s="1088"/>
      <c r="E116" s="1088"/>
      <c r="F116" s="1088"/>
      <c r="G116" s="1088"/>
      <c r="H116" s="1088"/>
      <c r="I116" s="1088"/>
      <c r="J116" s="1088"/>
      <c r="K116" s="1088"/>
    </row>
    <row r="117" spans="1:23" x14ac:dyDescent="0.3">
      <c r="A117" s="434"/>
      <c r="B117" s="434"/>
      <c r="C117" s="432" t="s">
        <v>191</v>
      </c>
      <c r="D117" s="432"/>
      <c r="E117" s="432"/>
      <c r="F117" s="432"/>
      <c r="G117" s="432"/>
      <c r="H117" s="432"/>
      <c r="I117" s="432"/>
      <c r="J117" s="432"/>
      <c r="K117" s="432"/>
    </row>
    <row r="118" spans="1:23" x14ac:dyDescent="0.3">
      <c r="A118" s="434"/>
      <c r="B118" s="434"/>
      <c r="C118" s="1088" t="s">
        <v>768</v>
      </c>
      <c r="D118" s="1088"/>
      <c r="E118" s="1088"/>
      <c r="F118" s="1088"/>
      <c r="G118" s="1088"/>
      <c r="H118" s="1088"/>
      <c r="I118" s="1088"/>
      <c r="J118" s="1088"/>
      <c r="K118" s="1088"/>
      <c r="V118" s="140" t="b">
        <v>0</v>
      </c>
      <c r="W118" s="145" t="e">
        <f>IF(AND(V118=TRUE,V121=TRUE,W122="Yes"),"True","False")</f>
        <v>#REF!</v>
      </c>
    </row>
    <row r="119" spans="1:23" x14ac:dyDescent="0.3">
      <c r="A119" s="434"/>
      <c r="B119" s="434"/>
      <c r="C119" s="1088" t="s">
        <v>190</v>
      </c>
      <c r="D119" s="1088"/>
      <c r="E119" s="1088"/>
      <c r="F119" s="1088"/>
      <c r="G119" s="1088"/>
      <c r="H119" s="1088"/>
      <c r="I119" s="1088"/>
      <c r="J119" s="1088"/>
      <c r="K119" s="1088"/>
    </row>
    <row r="120" spans="1:23" x14ac:dyDescent="0.3">
      <c r="A120" s="434"/>
      <c r="B120" s="434"/>
      <c r="C120" s="1088" t="s">
        <v>189</v>
      </c>
      <c r="D120" s="1088"/>
      <c r="E120" s="1088"/>
      <c r="F120" s="1088"/>
      <c r="G120" s="1088"/>
      <c r="H120" s="1088"/>
      <c r="I120" s="1088"/>
      <c r="J120" s="1088"/>
      <c r="K120" s="1088"/>
    </row>
    <row r="121" spans="1:23" x14ac:dyDescent="0.3">
      <c r="A121" s="431"/>
      <c r="B121" s="434"/>
      <c r="C121" s="434"/>
      <c r="D121" s="1088" t="s">
        <v>769</v>
      </c>
      <c r="E121" s="1088"/>
      <c r="F121" s="1088"/>
      <c r="G121" s="1088"/>
      <c r="H121" s="1088"/>
      <c r="I121" s="1088"/>
      <c r="J121" s="1088"/>
      <c r="K121" s="1088"/>
      <c r="O121" s="141"/>
      <c r="V121" s="140" t="b">
        <v>0</v>
      </c>
    </row>
    <row r="122" spans="1:23" x14ac:dyDescent="0.3">
      <c r="A122" s="431"/>
      <c r="B122" s="434"/>
      <c r="C122" s="434"/>
      <c r="D122" s="1088" t="s">
        <v>726</v>
      </c>
      <c r="E122" s="1088"/>
      <c r="F122" s="1088"/>
      <c r="G122" s="1088"/>
      <c r="H122" s="1088"/>
      <c r="I122" s="1088"/>
      <c r="J122" s="1088"/>
      <c r="K122" s="1088"/>
      <c r="O122" s="141"/>
      <c r="V122" s="140" t="b">
        <v>0</v>
      </c>
      <c r="W122" s="140" t="e">
        <f>IF(AND(#REF!="Yes",V122=TRUE),"Yes","No")</f>
        <v>#REF!</v>
      </c>
    </row>
    <row r="123" spans="1:23" ht="10.95" customHeight="1" x14ac:dyDescent="0.3">
      <c r="A123" s="1103"/>
      <c r="B123" s="1103"/>
      <c r="C123" s="1103"/>
      <c r="D123" s="1103"/>
      <c r="E123" s="1103"/>
      <c r="F123" s="1103"/>
      <c r="G123" s="1103"/>
      <c r="H123" s="1103"/>
      <c r="I123" s="1103"/>
      <c r="J123" s="1103"/>
      <c r="K123" s="1103"/>
      <c r="O123" s="141"/>
    </row>
    <row r="124" spans="1:23" x14ac:dyDescent="0.3">
      <c r="A124" s="434"/>
      <c r="B124" s="1096" t="s">
        <v>727</v>
      </c>
      <c r="C124" s="1096"/>
      <c r="D124" s="1096"/>
      <c r="E124" s="1096"/>
      <c r="F124" s="1096"/>
      <c r="G124" s="1096"/>
      <c r="H124" s="1096"/>
      <c r="I124" s="1096"/>
      <c r="J124" s="1096"/>
      <c r="K124" s="1096"/>
      <c r="O124" s="141"/>
      <c r="V124" s="140" t="b">
        <v>0</v>
      </c>
      <c r="W124" s="140" t="str">
        <f>IF(AND(V124=TRUE,W127="Yes"),"HVAC repair justified in client file, following measures to be completed","No HVAC repair measures justified")</f>
        <v>No HVAC repair measures justified</v>
      </c>
    </row>
    <row r="125" spans="1:23" x14ac:dyDescent="0.3">
      <c r="A125" s="434"/>
      <c r="B125" s="1096"/>
      <c r="C125" s="1096"/>
      <c r="D125" s="1096"/>
      <c r="E125" s="1096"/>
      <c r="F125" s="1096"/>
      <c r="G125" s="1096"/>
      <c r="H125" s="1096"/>
      <c r="I125" s="1096"/>
      <c r="J125" s="1096"/>
      <c r="K125" s="1096"/>
      <c r="O125" s="141"/>
    </row>
    <row r="126" spans="1:23" x14ac:dyDescent="0.3">
      <c r="A126" s="434"/>
      <c r="B126" s="1096"/>
      <c r="C126" s="1096"/>
      <c r="D126" s="1096"/>
      <c r="E126" s="1096"/>
      <c r="F126" s="1096"/>
      <c r="G126" s="1096"/>
      <c r="H126" s="1096"/>
      <c r="I126" s="1096"/>
      <c r="J126" s="1096"/>
      <c r="K126" s="1096"/>
      <c r="O126" s="141"/>
    </row>
    <row r="127" spans="1:23" x14ac:dyDescent="0.3">
      <c r="A127" s="431"/>
      <c r="B127" s="434"/>
      <c r="C127" s="1088" t="s">
        <v>770</v>
      </c>
      <c r="D127" s="1088"/>
      <c r="E127" s="1088"/>
      <c r="F127" s="1088"/>
      <c r="G127" s="1088"/>
      <c r="H127" s="1088"/>
      <c r="I127" s="1088"/>
      <c r="J127" s="1088"/>
      <c r="K127" s="1088"/>
      <c r="O127" s="141"/>
      <c r="V127" s="140" t="b">
        <v>0</v>
      </c>
      <c r="W127" s="140" t="str">
        <f>IF(OR(V127=TRUE,V128=TRUE,V129=TRUE,V130=TRUE,V131=TRUE),"Yes","No")</f>
        <v>No</v>
      </c>
    </row>
    <row r="128" spans="1:23" x14ac:dyDescent="0.3">
      <c r="A128" s="431"/>
      <c r="B128" s="434"/>
      <c r="C128" s="1088" t="s">
        <v>771</v>
      </c>
      <c r="D128" s="1088"/>
      <c r="E128" s="1088"/>
      <c r="F128" s="1088"/>
      <c r="G128" s="1088"/>
      <c r="H128" s="1088"/>
      <c r="I128" s="1088"/>
      <c r="J128" s="1088"/>
      <c r="K128" s="1088"/>
      <c r="O128" s="141"/>
      <c r="V128" s="140" t="b">
        <v>0</v>
      </c>
    </row>
    <row r="129" spans="1:23" x14ac:dyDescent="0.3">
      <c r="A129" s="431"/>
      <c r="B129" s="434"/>
      <c r="C129" s="1088" t="s">
        <v>772</v>
      </c>
      <c r="D129" s="1088"/>
      <c r="E129" s="1088"/>
      <c r="F129" s="1088"/>
      <c r="G129" s="1088"/>
      <c r="H129" s="1088"/>
      <c r="I129" s="1088"/>
      <c r="J129" s="1088"/>
      <c r="K129" s="1088"/>
      <c r="O129" s="141"/>
      <c r="V129" s="140" t="b">
        <v>0</v>
      </c>
    </row>
    <row r="130" spans="1:23" x14ac:dyDescent="0.3">
      <c r="A130" s="431"/>
      <c r="B130" s="434"/>
      <c r="C130" s="1088" t="s">
        <v>773</v>
      </c>
      <c r="D130" s="1088"/>
      <c r="E130" s="1088"/>
      <c r="F130" s="1088"/>
      <c r="G130" s="1088"/>
      <c r="H130" s="1088"/>
      <c r="I130" s="1088"/>
      <c r="J130" s="1088"/>
      <c r="K130" s="1088"/>
      <c r="O130" s="141"/>
      <c r="V130" s="140" t="b">
        <v>0</v>
      </c>
    </row>
    <row r="131" spans="1:23" x14ac:dyDescent="0.3">
      <c r="A131" s="431"/>
      <c r="B131" s="434"/>
      <c r="C131" s="1088" t="s">
        <v>774</v>
      </c>
      <c r="D131" s="1088"/>
      <c r="E131" s="1088"/>
      <c r="F131" s="1088"/>
      <c r="G131" s="1088"/>
      <c r="H131" s="1088"/>
      <c r="I131" s="1088"/>
      <c r="J131" s="1088"/>
      <c r="K131" s="1088"/>
      <c r="O131" s="141"/>
      <c r="V131" s="140" t="b">
        <v>0</v>
      </c>
    </row>
    <row r="132" spans="1:23" x14ac:dyDescent="0.3">
      <c r="A132" s="434"/>
      <c r="B132" s="1088" t="s">
        <v>775</v>
      </c>
      <c r="C132" s="1088"/>
      <c r="D132" s="1088"/>
      <c r="E132" s="1088"/>
      <c r="F132" s="1088"/>
      <c r="G132" s="1088"/>
      <c r="H132" s="1088"/>
      <c r="I132" s="1088"/>
      <c r="J132" s="1088"/>
      <c r="K132" s="1088"/>
      <c r="O132" s="141"/>
      <c r="V132" s="140" t="b">
        <v>0</v>
      </c>
      <c r="W132" s="140" t="str">
        <f>IF(V132=TRUE,"Change &amp; provide 12 filter", "No Measures justified")</f>
        <v>No Measures justified</v>
      </c>
    </row>
    <row r="133" spans="1:23" ht="10.95" customHeight="1" x14ac:dyDescent="0.3">
      <c r="A133" s="1095"/>
      <c r="B133" s="1095"/>
      <c r="C133" s="1095"/>
      <c r="D133" s="1095"/>
      <c r="E133" s="1095"/>
      <c r="F133" s="1095"/>
      <c r="G133" s="1095"/>
      <c r="H133" s="1095"/>
      <c r="I133" s="1095"/>
      <c r="J133" s="1095"/>
      <c r="K133" s="1095"/>
      <c r="O133" s="141"/>
    </row>
    <row r="134" spans="1:23" x14ac:dyDescent="0.3">
      <c r="A134" s="434"/>
      <c r="B134" s="431" t="s">
        <v>776</v>
      </c>
      <c r="C134" s="434"/>
      <c r="D134" s="434"/>
      <c r="E134" s="431"/>
      <c r="F134" s="431"/>
      <c r="G134" s="431"/>
      <c r="H134" s="431"/>
      <c r="I134" s="431"/>
      <c r="J134" s="431"/>
      <c r="K134" s="431"/>
      <c r="O134" s="141"/>
      <c r="V134" s="140" t="b">
        <v>0</v>
      </c>
      <c r="W134" s="140" t="str">
        <f>IF(AND(V103=FALSE,V118=FALSE,V121=FALSE,V124=FALSE,V134=TRUE,V136=TRUE,W137="Yes"),"See each TDHCA RAC Repl Tool for justification &amp; work order for sizes &amp; locations","No Measures justified")</f>
        <v>No Measures justified</v>
      </c>
    </row>
    <row r="135" spans="1:23" ht="10.95" customHeight="1" thickBot="1" x14ac:dyDescent="0.35">
      <c r="A135" s="1095"/>
      <c r="B135" s="1095"/>
      <c r="C135" s="1095"/>
      <c r="D135" s="1095"/>
      <c r="E135" s="1095"/>
      <c r="F135" s="1095"/>
      <c r="G135" s="1095"/>
      <c r="H135" s="1095"/>
      <c r="I135" s="1095"/>
      <c r="J135" s="1095"/>
      <c r="K135" s="1095"/>
      <c r="O135" s="141"/>
    </row>
    <row r="136" spans="1:23" ht="15" thickBot="1" x14ac:dyDescent="0.35">
      <c r="A136" s="434"/>
      <c r="B136" s="432" t="s">
        <v>777</v>
      </c>
      <c r="C136" s="434"/>
      <c r="D136" s="434"/>
      <c r="E136" s="432"/>
      <c r="F136" s="432"/>
      <c r="G136" s="1127"/>
      <c r="H136" s="1128"/>
      <c r="I136" s="1128"/>
      <c r="J136" s="1128"/>
      <c r="K136" s="1129"/>
      <c r="O136" s="141"/>
      <c r="V136" s="140" t="b">
        <v>0</v>
      </c>
    </row>
    <row r="137" spans="1:23" x14ac:dyDescent="0.3">
      <c r="A137" s="432"/>
      <c r="B137" s="434"/>
      <c r="C137" s="1107" t="s">
        <v>728</v>
      </c>
      <c r="D137" s="1107"/>
      <c r="E137" s="1107"/>
      <c r="F137" s="1107"/>
      <c r="G137" s="1107"/>
      <c r="H137" s="1107"/>
      <c r="I137" s="1107"/>
      <c r="J137" s="1107"/>
      <c r="K137" s="1107"/>
      <c r="O137" s="141"/>
      <c r="V137" s="140" t="b">
        <v>0</v>
      </c>
      <c r="W137" s="144" t="str">
        <f>IF(AND(V137=TRUE,V140=TRUE),"Yes","N/A")</f>
        <v>N/A</v>
      </c>
    </row>
    <row r="138" spans="1:23" ht="28.95" customHeight="1" x14ac:dyDescent="0.3">
      <c r="A138" s="432"/>
      <c r="B138" s="434"/>
      <c r="C138" s="1132" t="s">
        <v>958</v>
      </c>
      <c r="D138" s="1132"/>
      <c r="E138" s="1132"/>
      <c r="F138" s="1132"/>
      <c r="G138" s="1132"/>
      <c r="H138" s="1132"/>
      <c r="I138" s="1132"/>
      <c r="J138" s="1132"/>
      <c r="K138" s="1132"/>
      <c r="O138" s="141"/>
      <c r="V138" s="140" t="b">
        <v>0</v>
      </c>
      <c r="W138" s="144" t="str">
        <f>IF(AND(V138=TRUE,V141=TRUE),"Yes","N/A")</f>
        <v>N/A</v>
      </c>
    </row>
    <row r="139" spans="1:23" x14ac:dyDescent="0.3">
      <c r="A139" s="431"/>
      <c r="B139" s="434"/>
      <c r="C139" s="1107" t="s">
        <v>786</v>
      </c>
      <c r="D139" s="1107"/>
      <c r="E139" s="1107"/>
      <c r="F139" s="1107"/>
      <c r="G139" s="1107"/>
      <c r="H139" s="1107"/>
      <c r="I139" s="1107"/>
      <c r="J139" s="1107"/>
      <c r="K139" s="1107"/>
      <c r="O139" s="141"/>
      <c r="V139" s="140" t="b">
        <v>0</v>
      </c>
    </row>
    <row r="140" spans="1:23" x14ac:dyDescent="0.3">
      <c r="A140" s="431"/>
      <c r="B140" s="434"/>
      <c r="C140" s="1107" t="s">
        <v>787</v>
      </c>
      <c r="D140" s="1088"/>
      <c r="E140" s="1088"/>
      <c r="F140" s="1088"/>
      <c r="G140" s="1088"/>
      <c r="H140" s="1088"/>
      <c r="I140" s="1088"/>
      <c r="J140" s="1088"/>
      <c r="K140" s="1088"/>
      <c r="O140" s="141"/>
      <c r="V140" s="140" t="b">
        <v>0</v>
      </c>
    </row>
    <row r="141" spans="1:23" x14ac:dyDescent="0.3">
      <c r="A141" s="431"/>
      <c r="B141" s="434"/>
      <c r="C141" s="1088" t="s">
        <v>186</v>
      </c>
      <c r="D141" s="1088"/>
      <c r="E141" s="1088"/>
      <c r="F141" s="1088"/>
      <c r="G141" s="1088"/>
      <c r="H141" s="1088"/>
      <c r="I141" s="1088"/>
      <c r="J141" s="1088"/>
      <c r="K141" s="1088"/>
      <c r="O141" s="141"/>
    </row>
    <row r="142" spans="1:23" x14ac:dyDescent="0.3">
      <c r="A142" s="431"/>
      <c r="B142" s="434"/>
      <c r="C142" s="1131" t="s">
        <v>788</v>
      </c>
      <c r="D142" s="1131"/>
      <c r="E142" s="1131"/>
      <c r="F142" s="1131"/>
      <c r="G142" s="1131"/>
      <c r="H142" s="1131"/>
      <c r="I142" s="1131"/>
      <c r="J142" s="1131"/>
      <c r="K142" s="1131"/>
      <c r="O142" s="141"/>
      <c r="V142" s="140" t="b">
        <v>0</v>
      </c>
      <c r="W142" s="140" t="str">
        <f>IF(V142=TRUE,"See client file for TDHCA approval, see work order for measure perameters","No Meases Justified")</f>
        <v>No Meases Justified</v>
      </c>
    </row>
    <row r="143" spans="1:23" x14ac:dyDescent="0.3">
      <c r="A143" s="431"/>
      <c r="B143" s="434"/>
      <c r="C143" s="1131" t="s">
        <v>789</v>
      </c>
      <c r="D143" s="1131"/>
      <c r="E143" s="1131"/>
      <c r="F143" s="1131"/>
      <c r="G143" s="1131"/>
      <c r="H143" s="1131"/>
      <c r="I143" s="1131"/>
      <c r="J143" s="1131"/>
      <c r="K143" s="1131"/>
      <c r="O143" s="141"/>
    </row>
    <row r="144" spans="1:23" x14ac:dyDescent="0.3">
      <c r="A144" s="431"/>
      <c r="B144" s="434"/>
      <c r="C144" s="1131" t="s">
        <v>790</v>
      </c>
      <c r="D144" s="1131"/>
      <c r="E144" s="1131"/>
      <c r="F144" s="1131"/>
      <c r="G144" s="1131"/>
      <c r="H144" s="1131"/>
      <c r="I144" s="1131"/>
      <c r="J144" s="1131"/>
      <c r="K144" s="1131"/>
      <c r="O144" s="141"/>
    </row>
    <row r="145" spans="1:27" x14ac:dyDescent="0.3">
      <c r="A145" s="431"/>
      <c r="B145" s="434"/>
      <c r="C145" s="434"/>
      <c r="D145" s="1088" t="s">
        <v>778</v>
      </c>
      <c r="E145" s="1088"/>
      <c r="F145" s="1088"/>
      <c r="G145" s="1088"/>
      <c r="H145" s="1088"/>
      <c r="I145" s="1088"/>
      <c r="J145" s="1088"/>
      <c r="K145" s="1088"/>
      <c r="O145" s="141"/>
      <c r="V145" s="143"/>
      <c r="W145" s="143"/>
      <c r="X145" s="143"/>
      <c r="Y145" s="143"/>
      <c r="Z145" s="143"/>
      <c r="AA145" s="143"/>
    </row>
    <row r="146" spans="1:27" x14ac:dyDescent="0.3">
      <c r="A146" s="431"/>
      <c r="B146" s="434"/>
      <c r="C146" s="434"/>
      <c r="D146" s="1088" t="s">
        <v>779</v>
      </c>
      <c r="E146" s="1088"/>
      <c r="F146" s="1088"/>
      <c r="G146" s="1088"/>
      <c r="H146" s="1088"/>
      <c r="I146" s="1088"/>
      <c r="J146" s="1088"/>
      <c r="K146" s="1088"/>
      <c r="O146" s="141"/>
    </row>
    <row r="147" spans="1:27" x14ac:dyDescent="0.3">
      <c r="A147" s="431"/>
      <c r="B147" s="434"/>
      <c r="C147" s="434"/>
      <c r="D147" s="1088" t="s">
        <v>185</v>
      </c>
      <c r="E147" s="1088"/>
      <c r="F147" s="1088"/>
      <c r="G147" s="1088"/>
      <c r="H147" s="1088"/>
      <c r="I147" s="1088"/>
      <c r="J147" s="1088"/>
      <c r="K147" s="1088"/>
      <c r="O147" s="141"/>
    </row>
    <row r="148" spans="1:27" x14ac:dyDescent="0.3">
      <c r="A148" s="431"/>
      <c r="B148" s="434"/>
      <c r="C148" s="434"/>
      <c r="D148" s="1088" t="s">
        <v>780</v>
      </c>
      <c r="E148" s="1088"/>
      <c r="F148" s="1088"/>
      <c r="G148" s="1088"/>
      <c r="H148" s="1088"/>
      <c r="I148" s="1088"/>
      <c r="J148" s="1088"/>
      <c r="K148" s="1088"/>
      <c r="O148" s="141"/>
    </row>
    <row r="149" spans="1:27" x14ac:dyDescent="0.3">
      <c r="A149" s="431"/>
      <c r="B149" s="434"/>
      <c r="C149" s="434"/>
      <c r="D149" s="1088" t="s">
        <v>781</v>
      </c>
      <c r="E149" s="1088"/>
      <c r="F149" s="1088"/>
      <c r="G149" s="1088"/>
      <c r="H149" s="1088"/>
      <c r="I149" s="1088"/>
      <c r="J149" s="1088"/>
      <c r="K149" s="1088"/>
      <c r="O149" s="141"/>
    </row>
    <row r="150" spans="1:27" x14ac:dyDescent="0.3">
      <c r="A150" s="431"/>
      <c r="B150" s="434"/>
      <c r="C150" s="434"/>
      <c r="D150" s="1088" t="s">
        <v>782</v>
      </c>
      <c r="E150" s="1088"/>
      <c r="F150" s="1088"/>
      <c r="G150" s="1088"/>
      <c r="H150" s="1088"/>
      <c r="I150" s="1088"/>
      <c r="J150" s="1088"/>
      <c r="K150" s="1088"/>
      <c r="O150" s="141"/>
    </row>
    <row r="151" spans="1:27" x14ac:dyDescent="0.3">
      <c r="A151" s="431"/>
      <c r="B151" s="434"/>
      <c r="C151" s="434"/>
      <c r="D151" s="1088" t="s">
        <v>783</v>
      </c>
      <c r="E151" s="1088"/>
      <c r="F151" s="1088"/>
      <c r="G151" s="1088"/>
      <c r="H151" s="1088"/>
      <c r="I151" s="1088"/>
      <c r="J151" s="1088"/>
      <c r="K151" s="1088"/>
      <c r="O151" s="141"/>
    </row>
    <row r="152" spans="1:27" x14ac:dyDescent="0.3">
      <c r="A152" s="431"/>
      <c r="B152" s="434"/>
      <c r="C152" s="434"/>
      <c r="D152" s="1088" t="s">
        <v>784</v>
      </c>
      <c r="E152" s="1088"/>
      <c r="F152" s="1088"/>
      <c r="G152" s="1088"/>
      <c r="H152" s="1088"/>
      <c r="I152" s="1088"/>
      <c r="J152" s="1088"/>
      <c r="K152" s="1088"/>
      <c r="O152" s="141"/>
    </row>
    <row r="153" spans="1:27" x14ac:dyDescent="0.3">
      <c r="A153" s="431"/>
      <c r="B153" s="434"/>
      <c r="C153" s="434"/>
      <c r="D153" s="1088" t="s">
        <v>184</v>
      </c>
      <c r="E153" s="1088"/>
      <c r="F153" s="1088"/>
      <c r="G153" s="1088"/>
      <c r="H153" s="1088"/>
      <c r="I153" s="1088"/>
      <c r="J153" s="1088"/>
      <c r="K153" s="1088"/>
      <c r="O153" s="141"/>
    </row>
    <row r="154" spans="1:27" ht="10.95" customHeight="1" thickBot="1" x14ac:dyDescent="0.35">
      <c r="A154" s="1103"/>
      <c r="B154" s="1103"/>
      <c r="C154" s="1103"/>
      <c r="D154" s="1103"/>
      <c r="E154" s="1103"/>
      <c r="F154" s="1103"/>
      <c r="G154" s="1103"/>
      <c r="H154" s="1103"/>
      <c r="I154" s="1103"/>
      <c r="J154" s="1103"/>
      <c r="K154" s="1103"/>
      <c r="O154" s="141"/>
    </row>
    <row r="155" spans="1:27" ht="15" thickBot="1" x14ac:dyDescent="0.35">
      <c r="A155" s="142" t="s">
        <v>791</v>
      </c>
      <c r="B155" s="431"/>
      <c r="C155" s="431"/>
      <c r="D155" s="1108"/>
      <c r="E155" s="1109"/>
      <c r="F155" s="1109"/>
      <c r="G155" s="1109"/>
      <c r="H155" s="1109"/>
      <c r="I155" s="1109"/>
      <c r="J155" s="1109"/>
      <c r="K155" s="1110"/>
      <c r="O155" s="141"/>
    </row>
    <row r="156" spans="1:27" x14ac:dyDescent="0.3">
      <c r="A156" s="434"/>
      <c r="B156" s="1088" t="s">
        <v>785</v>
      </c>
      <c r="C156" s="1088"/>
      <c r="D156" s="1088"/>
      <c r="E156" s="1088"/>
      <c r="F156" s="1088"/>
      <c r="G156" s="1088"/>
      <c r="H156" s="1088"/>
      <c r="I156" s="1088"/>
      <c r="J156" s="1088"/>
      <c r="K156" s="1088"/>
      <c r="O156" s="141"/>
      <c r="V156" s="140" t="b">
        <v>0</v>
      </c>
    </row>
    <row r="157" spans="1:27" x14ac:dyDescent="0.3">
      <c r="A157" s="434"/>
      <c r="B157" s="1088" t="s">
        <v>183</v>
      </c>
      <c r="C157" s="1088"/>
      <c r="D157" s="1088"/>
      <c r="E157" s="1088"/>
      <c r="F157" s="1088"/>
      <c r="G157" s="1088"/>
      <c r="H157" s="1088"/>
      <c r="I157" s="1088"/>
      <c r="J157" s="1088"/>
      <c r="K157" s="1088"/>
      <c r="O157" s="141"/>
    </row>
    <row r="158" spans="1:27" x14ac:dyDescent="0.3">
      <c r="A158" s="434"/>
      <c r="B158" s="1131" t="s">
        <v>973</v>
      </c>
      <c r="C158" s="1088"/>
      <c r="D158" s="1088"/>
      <c r="E158" s="1088"/>
      <c r="F158" s="1088"/>
      <c r="G158" s="1088"/>
      <c r="H158" s="1088"/>
      <c r="I158" s="1088"/>
      <c r="J158" s="1088"/>
      <c r="K158" s="1088"/>
      <c r="O158" s="141"/>
      <c r="V158" s="140" t="b">
        <v>0</v>
      </c>
    </row>
    <row r="159" spans="1:27" x14ac:dyDescent="0.3">
      <c r="A159" s="434"/>
      <c r="B159" s="431" t="s">
        <v>182</v>
      </c>
      <c r="C159" s="431"/>
      <c r="D159" s="431"/>
      <c r="E159" s="431"/>
      <c r="F159" s="431"/>
      <c r="G159" s="431"/>
      <c r="H159" s="431"/>
      <c r="I159" s="431"/>
      <c r="J159" s="431"/>
      <c r="K159" s="431"/>
      <c r="O159" s="141"/>
      <c r="V159" s="140" t="str">
        <f>IF(AND(V156=TRUE,V158=TRUE),"See Departmental approval in client file","No Measures Justified")</f>
        <v>No Measures Justified</v>
      </c>
    </row>
    <row r="160" spans="1:27" ht="10.95" customHeight="1" x14ac:dyDescent="0.3">
      <c r="A160" s="1103"/>
      <c r="B160" s="1103"/>
      <c r="C160" s="1103"/>
      <c r="D160" s="1103"/>
      <c r="E160" s="1103"/>
      <c r="F160" s="1103"/>
      <c r="G160" s="1103"/>
      <c r="H160" s="1103"/>
      <c r="I160" s="1103"/>
      <c r="J160" s="1103"/>
      <c r="K160" s="1103"/>
      <c r="O160" s="141"/>
    </row>
    <row r="161" spans="1:24" x14ac:dyDescent="0.3">
      <c r="A161" s="1111" t="s">
        <v>713</v>
      </c>
      <c r="B161" s="1111"/>
      <c r="C161" s="1111"/>
      <c r="D161" s="1111"/>
      <c r="E161" s="1111"/>
      <c r="F161" s="1111"/>
      <c r="G161" s="1111"/>
      <c r="H161" s="1111"/>
      <c r="I161" s="1111"/>
      <c r="J161" s="1111"/>
      <c r="K161" s="1111"/>
      <c r="O161" s="141"/>
      <c r="P161" s="141"/>
      <c r="Q161" s="141"/>
      <c r="R161" s="141"/>
      <c r="S161" s="141"/>
      <c r="T161" s="141"/>
      <c r="U161" s="141"/>
      <c r="V161" s="141"/>
      <c r="W161" s="141"/>
      <c r="X161" s="141"/>
    </row>
    <row r="162" spans="1:24" x14ac:dyDescent="0.3">
      <c r="A162" s="141"/>
    </row>
    <row r="163" spans="1:24" x14ac:dyDescent="0.3">
      <c r="A163" s="141"/>
    </row>
    <row r="164" spans="1:24" x14ac:dyDescent="0.3">
      <c r="A164" s="141"/>
    </row>
    <row r="165" spans="1:24" x14ac:dyDescent="0.3">
      <c r="A165" s="141"/>
    </row>
    <row r="166" spans="1:24" x14ac:dyDescent="0.3">
      <c r="A166" s="141"/>
      <c r="B166" s="141"/>
      <c r="C166" s="141"/>
      <c r="D166" s="141"/>
      <c r="E166" s="141"/>
      <c r="F166" s="141"/>
      <c r="G166" s="141"/>
      <c r="H166" s="141"/>
      <c r="I166" s="141"/>
      <c r="J166" s="141"/>
      <c r="O166" s="141"/>
      <c r="P166" s="141"/>
      <c r="Q166" s="141"/>
      <c r="R166" s="141"/>
      <c r="S166" s="141"/>
      <c r="T166" s="141"/>
      <c r="U166" s="141"/>
      <c r="V166" s="141"/>
      <c r="W166" s="141"/>
    </row>
    <row r="167" spans="1:24" x14ac:dyDescent="0.3">
      <c r="A167" s="141"/>
      <c r="B167" s="141"/>
      <c r="C167" s="141"/>
      <c r="D167" s="141"/>
      <c r="E167" s="141"/>
      <c r="F167" s="141"/>
      <c r="G167" s="141"/>
      <c r="H167" s="141"/>
      <c r="I167" s="141"/>
      <c r="J167" s="141"/>
      <c r="O167" s="141"/>
      <c r="P167" s="141"/>
      <c r="Q167" s="141"/>
      <c r="R167" s="141"/>
      <c r="S167" s="141"/>
      <c r="T167" s="141"/>
      <c r="U167" s="141"/>
      <c r="V167" s="141"/>
      <c r="W167" s="141"/>
    </row>
    <row r="168" spans="1:24" x14ac:dyDescent="0.3">
      <c r="A168" s="141"/>
      <c r="B168" s="141"/>
      <c r="C168" s="141"/>
      <c r="D168" s="141"/>
      <c r="E168" s="141"/>
      <c r="F168" s="141"/>
      <c r="G168" s="141"/>
      <c r="H168" s="141"/>
      <c r="I168" s="141"/>
      <c r="J168" s="141"/>
      <c r="O168" s="141"/>
      <c r="P168" s="141"/>
      <c r="Q168" s="141"/>
      <c r="R168" s="141"/>
      <c r="S168" s="141"/>
      <c r="T168" s="141"/>
      <c r="U168" s="141"/>
      <c r="V168" s="141"/>
      <c r="W168" s="141"/>
    </row>
    <row r="169" spans="1:24" x14ac:dyDescent="0.3">
      <c r="A169" s="141"/>
      <c r="B169" s="141"/>
      <c r="C169" s="141"/>
      <c r="D169" s="141"/>
      <c r="E169" s="141"/>
      <c r="F169" s="141"/>
      <c r="G169" s="141"/>
      <c r="H169" s="141"/>
      <c r="I169" s="141"/>
      <c r="J169" s="141"/>
      <c r="O169" s="141"/>
      <c r="P169" s="141"/>
      <c r="Q169" s="141"/>
      <c r="R169" s="141"/>
      <c r="S169" s="141"/>
      <c r="T169" s="141"/>
      <c r="U169" s="141"/>
      <c r="V169" s="141"/>
      <c r="W169" s="141"/>
    </row>
    <row r="170" spans="1:24" x14ac:dyDescent="0.3">
      <c r="A170" s="141"/>
      <c r="B170" s="141"/>
      <c r="C170" s="141"/>
      <c r="D170" s="141"/>
      <c r="E170" s="141"/>
      <c r="F170" s="141"/>
      <c r="G170" s="141"/>
      <c r="H170" s="141"/>
      <c r="I170" s="141"/>
      <c r="J170" s="141"/>
    </row>
    <row r="171" spans="1:24" x14ac:dyDescent="0.3">
      <c r="A171" s="141"/>
      <c r="B171" s="141"/>
      <c r="C171" s="141"/>
      <c r="D171" s="141"/>
      <c r="E171" s="141"/>
      <c r="F171" s="141"/>
      <c r="G171" s="141"/>
      <c r="H171" s="141"/>
      <c r="I171" s="141"/>
      <c r="J171" s="141"/>
    </row>
    <row r="172" spans="1:24" x14ac:dyDescent="0.3">
      <c r="A172" s="141"/>
      <c r="B172" s="141"/>
      <c r="C172" s="141"/>
      <c r="D172" s="141"/>
      <c r="E172" s="141"/>
      <c r="F172" s="141"/>
      <c r="G172" s="141"/>
      <c r="H172" s="141"/>
      <c r="I172" s="141"/>
      <c r="J172" s="141"/>
    </row>
    <row r="173" spans="1:24" x14ac:dyDescent="0.3">
      <c r="A173" s="141"/>
      <c r="B173" s="141"/>
      <c r="C173" s="141"/>
      <c r="D173" s="141"/>
      <c r="E173" s="141"/>
      <c r="F173" s="141"/>
      <c r="G173" s="141"/>
      <c r="H173" s="141"/>
      <c r="I173" s="141"/>
      <c r="J173" s="141"/>
    </row>
    <row r="174" spans="1:24" x14ac:dyDescent="0.3">
      <c r="A174" s="141"/>
      <c r="B174" s="141"/>
      <c r="C174" s="141"/>
      <c r="D174" s="141"/>
      <c r="E174" s="141"/>
      <c r="F174" s="141"/>
      <c r="G174" s="141"/>
      <c r="H174" s="141"/>
      <c r="I174" s="141"/>
      <c r="J174" s="141"/>
    </row>
    <row r="175" spans="1:24" x14ac:dyDescent="0.3">
      <c r="A175" s="141"/>
      <c r="B175" s="141"/>
      <c r="C175" s="141"/>
      <c r="D175" s="141"/>
      <c r="E175" s="141"/>
      <c r="F175" s="141"/>
      <c r="G175" s="141"/>
      <c r="H175" s="141"/>
      <c r="I175" s="141"/>
      <c r="J175" s="141"/>
    </row>
    <row r="176" spans="1:24" x14ac:dyDescent="0.3">
      <c r="A176" s="141"/>
      <c r="B176" s="141"/>
      <c r="C176" s="141"/>
      <c r="D176" s="141"/>
      <c r="E176" s="141"/>
      <c r="F176" s="141"/>
      <c r="G176" s="141"/>
      <c r="H176" s="141"/>
      <c r="I176" s="141"/>
      <c r="J176" s="141"/>
    </row>
    <row r="177" spans="1:10" x14ac:dyDescent="0.3">
      <c r="A177" s="141"/>
      <c r="B177" s="141"/>
      <c r="C177" s="141"/>
      <c r="D177" s="141"/>
      <c r="E177" s="141"/>
      <c r="F177" s="141"/>
      <c r="G177" s="141"/>
      <c r="H177" s="141"/>
      <c r="I177" s="141"/>
      <c r="J177" s="141"/>
    </row>
    <row r="178" spans="1:10" x14ac:dyDescent="0.3">
      <c r="A178" s="141"/>
      <c r="B178" s="141"/>
      <c r="C178" s="141"/>
      <c r="D178" s="141"/>
      <c r="E178" s="141"/>
      <c r="F178" s="141"/>
      <c r="G178" s="141"/>
      <c r="H178" s="141"/>
      <c r="I178" s="141"/>
      <c r="J178" s="141"/>
    </row>
    <row r="179" spans="1:10" x14ac:dyDescent="0.3">
      <c r="A179" s="141"/>
      <c r="B179" s="141"/>
      <c r="C179" s="141"/>
      <c r="D179" s="141"/>
      <c r="E179" s="141"/>
      <c r="F179" s="141"/>
      <c r="G179" s="141"/>
      <c r="H179" s="141"/>
      <c r="I179" s="141"/>
      <c r="J179" s="141"/>
    </row>
    <row r="180" spans="1:10" x14ac:dyDescent="0.3">
      <c r="A180" s="141"/>
      <c r="B180" s="141"/>
      <c r="C180" s="141"/>
      <c r="D180" s="141"/>
      <c r="E180" s="141"/>
      <c r="F180" s="141"/>
      <c r="G180" s="141"/>
      <c r="H180" s="141"/>
      <c r="I180" s="141"/>
      <c r="J180" s="141"/>
    </row>
    <row r="181" spans="1:10" x14ac:dyDescent="0.3">
      <c r="A181" s="141"/>
      <c r="B181" s="141"/>
      <c r="C181" s="141"/>
      <c r="D181" s="141"/>
      <c r="E181" s="141"/>
      <c r="F181" s="141"/>
      <c r="G181" s="141"/>
      <c r="H181" s="141"/>
      <c r="I181" s="141"/>
      <c r="J181" s="141"/>
    </row>
    <row r="182" spans="1:10" x14ac:dyDescent="0.3">
      <c r="A182" s="141"/>
      <c r="B182" s="141"/>
      <c r="C182" s="141"/>
      <c r="D182" s="141"/>
      <c r="E182" s="141"/>
      <c r="F182" s="141"/>
      <c r="G182" s="141"/>
      <c r="H182" s="141"/>
      <c r="I182" s="141"/>
      <c r="J182" s="141"/>
    </row>
    <row r="183" spans="1:10" x14ac:dyDescent="0.3">
      <c r="A183" s="141"/>
      <c r="B183" s="141"/>
      <c r="C183" s="141"/>
      <c r="D183" s="141"/>
      <c r="E183" s="141"/>
      <c r="F183" s="141"/>
      <c r="G183" s="141"/>
      <c r="H183" s="141"/>
      <c r="I183" s="141"/>
      <c r="J183" s="141"/>
    </row>
    <row r="184" spans="1:10" x14ac:dyDescent="0.3">
      <c r="A184" s="141"/>
      <c r="B184" s="141"/>
      <c r="C184" s="141"/>
      <c r="D184" s="141"/>
      <c r="E184" s="141"/>
      <c r="F184" s="141"/>
      <c r="G184" s="141"/>
      <c r="H184" s="141"/>
      <c r="I184" s="141"/>
      <c r="J184" s="141"/>
    </row>
    <row r="185" spans="1:10" x14ac:dyDescent="0.3">
      <c r="A185" s="141"/>
      <c r="B185" s="141"/>
      <c r="C185" s="141"/>
      <c r="D185" s="141"/>
      <c r="E185" s="141"/>
      <c r="F185" s="141"/>
      <c r="G185" s="141"/>
      <c r="H185" s="141"/>
      <c r="I185" s="141"/>
      <c r="J185" s="141"/>
    </row>
    <row r="186" spans="1:10" x14ac:dyDescent="0.3">
      <c r="A186" s="141"/>
      <c r="B186" s="141"/>
      <c r="C186" s="141"/>
      <c r="D186" s="141"/>
      <c r="E186" s="141"/>
      <c r="F186" s="141"/>
      <c r="G186" s="141"/>
      <c r="H186" s="141"/>
      <c r="I186" s="141"/>
      <c r="J186" s="141"/>
    </row>
    <row r="187" spans="1:10" x14ac:dyDescent="0.3">
      <c r="A187" s="141"/>
      <c r="B187" s="141"/>
      <c r="C187" s="141"/>
      <c r="D187" s="141"/>
      <c r="E187" s="141"/>
      <c r="F187" s="141"/>
      <c r="G187" s="141"/>
      <c r="H187" s="141"/>
      <c r="I187" s="141"/>
      <c r="J187" s="141"/>
    </row>
    <row r="188" spans="1:10" x14ac:dyDescent="0.3">
      <c r="A188" s="141"/>
      <c r="B188" s="141"/>
      <c r="C188" s="141"/>
      <c r="D188" s="141"/>
      <c r="E188" s="141"/>
      <c r="F188" s="141"/>
      <c r="G188" s="141"/>
      <c r="H188" s="141"/>
      <c r="I188" s="141"/>
      <c r="J188" s="141"/>
    </row>
    <row r="189" spans="1:10" x14ac:dyDescent="0.3">
      <c r="A189" s="141"/>
      <c r="B189" s="141"/>
      <c r="C189" s="141"/>
      <c r="D189" s="141"/>
      <c r="E189" s="141"/>
      <c r="F189" s="141"/>
      <c r="G189" s="141"/>
      <c r="H189" s="141"/>
      <c r="I189" s="141"/>
      <c r="J189" s="141"/>
    </row>
    <row r="190" spans="1:10" x14ac:dyDescent="0.3">
      <c r="A190" s="141"/>
      <c r="B190" s="141"/>
      <c r="C190" s="141"/>
      <c r="D190" s="141"/>
      <c r="E190" s="141"/>
      <c r="F190" s="141"/>
      <c r="G190" s="141"/>
      <c r="H190" s="141"/>
      <c r="I190" s="141"/>
      <c r="J190" s="141"/>
    </row>
    <row r="191" spans="1:10" x14ac:dyDescent="0.3">
      <c r="A191" s="141"/>
      <c r="B191" s="141"/>
      <c r="C191" s="141"/>
      <c r="D191" s="141"/>
      <c r="E191" s="141"/>
      <c r="F191" s="141"/>
      <c r="G191" s="141"/>
      <c r="H191" s="141"/>
      <c r="I191" s="141"/>
      <c r="J191" s="141"/>
    </row>
    <row r="192" spans="1:10" x14ac:dyDescent="0.3">
      <c r="A192" s="141"/>
      <c r="B192" s="141"/>
      <c r="C192" s="141"/>
      <c r="D192" s="141"/>
      <c r="E192" s="141"/>
      <c r="F192" s="141"/>
      <c r="G192" s="141"/>
      <c r="H192" s="141"/>
      <c r="I192" s="141"/>
      <c r="J192" s="141"/>
    </row>
    <row r="193" spans="1:10" x14ac:dyDescent="0.3">
      <c r="A193" s="141"/>
      <c r="B193" s="141"/>
      <c r="C193" s="141"/>
      <c r="D193" s="141"/>
      <c r="E193" s="141"/>
      <c r="F193" s="141"/>
      <c r="G193" s="141"/>
      <c r="H193" s="141"/>
      <c r="I193" s="141"/>
      <c r="J193" s="141"/>
    </row>
    <row r="194" spans="1:10" x14ac:dyDescent="0.3">
      <c r="A194" s="141"/>
      <c r="B194" s="141"/>
      <c r="C194" s="141"/>
      <c r="D194" s="141"/>
      <c r="E194" s="141"/>
      <c r="F194" s="141"/>
      <c r="G194" s="141"/>
      <c r="H194" s="141"/>
      <c r="I194" s="141"/>
      <c r="J194" s="141"/>
    </row>
    <row r="195" spans="1:10" x14ac:dyDescent="0.3">
      <c r="A195" s="141"/>
      <c r="B195" s="141"/>
      <c r="C195" s="141"/>
      <c r="D195" s="141"/>
      <c r="E195" s="141"/>
      <c r="F195" s="141"/>
      <c r="G195" s="141"/>
      <c r="H195" s="141"/>
      <c r="I195" s="141"/>
      <c r="J195" s="141"/>
    </row>
    <row r="196" spans="1:10" x14ac:dyDescent="0.3">
      <c r="A196" s="141"/>
      <c r="B196" s="141"/>
      <c r="C196" s="141"/>
      <c r="D196" s="141"/>
      <c r="E196" s="141"/>
      <c r="F196" s="141"/>
      <c r="G196" s="141"/>
      <c r="H196" s="141"/>
      <c r="I196" s="141"/>
      <c r="J196" s="141"/>
    </row>
    <row r="197" spans="1:10" x14ac:dyDescent="0.3">
      <c r="A197" s="141"/>
      <c r="B197" s="141"/>
      <c r="C197" s="141"/>
      <c r="D197" s="141"/>
      <c r="E197" s="141"/>
      <c r="F197" s="141"/>
      <c r="G197" s="141"/>
      <c r="H197" s="141"/>
      <c r="I197" s="141"/>
      <c r="J197" s="141"/>
    </row>
    <row r="198" spans="1:10" x14ac:dyDescent="0.3">
      <c r="A198" s="141"/>
      <c r="B198" s="141"/>
      <c r="C198" s="141"/>
      <c r="D198" s="141"/>
      <c r="E198" s="141"/>
      <c r="F198" s="141"/>
      <c r="G198" s="141"/>
      <c r="H198" s="141"/>
      <c r="I198" s="141"/>
      <c r="J198" s="141"/>
    </row>
    <row r="199" spans="1:10" x14ac:dyDescent="0.3">
      <c r="A199" s="141"/>
      <c r="B199" s="141"/>
      <c r="C199" s="141"/>
      <c r="D199" s="141"/>
      <c r="E199" s="141"/>
      <c r="F199" s="141"/>
      <c r="G199" s="141"/>
      <c r="H199" s="141"/>
      <c r="I199" s="141"/>
      <c r="J199" s="141"/>
    </row>
    <row r="200" spans="1:10" x14ac:dyDescent="0.3">
      <c r="A200" s="141"/>
      <c r="B200" s="141"/>
      <c r="C200" s="141"/>
      <c r="D200" s="141"/>
      <c r="E200" s="141"/>
      <c r="F200" s="141"/>
      <c r="G200" s="141"/>
      <c r="H200" s="141"/>
      <c r="I200" s="141"/>
      <c r="J200" s="141"/>
    </row>
    <row r="201" spans="1:10" x14ac:dyDescent="0.3">
      <c r="A201" s="141"/>
      <c r="B201" s="141"/>
      <c r="C201" s="141"/>
      <c r="D201" s="141"/>
      <c r="E201" s="141"/>
      <c r="F201" s="141"/>
      <c r="G201" s="141"/>
      <c r="H201" s="141"/>
      <c r="I201" s="141"/>
      <c r="J201" s="141"/>
    </row>
    <row r="202" spans="1:10" x14ac:dyDescent="0.3">
      <c r="A202" s="141"/>
      <c r="B202" s="141"/>
      <c r="C202" s="141"/>
      <c r="D202" s="141"/>
      <c r="E202" s="141"/>
      <c r="F202" s="141"/>
      <c r="G202" s="141"/>
      <c r="H202" s="141"/>
      <c r="I202" s="141"/>
      <c r="J202" s="141"/>
    </row>
    <row r="203" spans="1:10" x14ac:dyDescent="0.3">
      <c r="A203" s="141"/>
      <c r="B203" s="141"/>
      <c r="C203" s="141"/>
      <c r="D203" s="141"/>
      <c r="E203" s="141"/>
      <c r="F203" s="141"/>
      <c r="G203" s="141"/>
      <c r="H203" s="141"/>
      <c r="I203" s="141"/>
      <c r="J203" s="141"/>
    </row>
    <row r="204" spans="1:10" x14ac:dyDescent="0.3">
      <c r="A204" s="141"/>
      <c r="B204" s="141"/>
      <c r="C204" s="141"/>
      <c r="D204" s="141"/>
      <c r="E204" s="141"/>
      <c r="F204" s="141"/>
      <c r="G204" s="141"/>
      <c r="H204" s="141"/>
      <c r="I204" s="141"/>
      <c r="J204" s="141"/>
    </row>
    <row r="205" spans="1:10" x14ac:dyDescent="0.3">
      <c r="A205" s="141"/>
      <c r="B205" s="141"/>
      <c r="C205" s="141"/>
      <c r="D205" s="141"/>
      <c r="E205" s="141"/>
      <c r="F205" s="141"/>
      <c r="G205" s="141"/>
      <c r="H205" s="141"/>
      <c r="I205" s="141"/>
      <c r="J205" s="141"/>
    </row>
    <row r="206" spans="1:10" x14ac:dyDescent="0.3">
      <c r="A206" s="141"/>
      <c r="B206" s="141"/>
      <c r="C206" s="141"/>
      <c r="D206" s="141"/>
      <c r="E206" s="141"/>
      <c r="F206" s="141"/>
      <c r="G206" s="141"/>
      <c r="H206" s="141"/>
      <c r="I206" s="141"/>
      <c r="J206" s="141"/>
    </row>
    <row r="207" spans="1:10" x14ac:dyDescent="0.3">
      <c r="A207" s="141"/>
      <c r="B207" s="141"/>
      <c r="C207" s="141"/>
      <c r="D207" s="141"/>
      <c r="E207" s="141"/>
      <c r="F207" s="141"/>
      <c r="G207" s="141"/>
      <c r="H207" s="141"/>
      <c r="I207" s="141"/>
      <c r="J207" s="141"/>
    </row>
    <row r="208" spans="1:10" x14ac:dyDescent="0.3">
      <c r="A208" s="141"/>
      <c r="B208" s="141"/>
      <c r="C208" s="141"/>
      <c r="D208" s="141"/>
      <c r="E208" s="141"/>
      <c r="F208" s="141"/>
      <c r="G208" s="141"/>
      <c r="H208" s="141"/>
      <c r="I208" s="141"/>
      <c r="J208" s="141"/>
    </row>
    <row r="209" spans="1:10" x14ac:dyDescent="0.3">
      <c r="A209" s="141"/>
      <c r="B209" s="141"/>
      <c r="C209" s="141"/>
      <c r="D209" s="141"/>
      <c r="E209" s="141"/>
      <c r="F209" s="141"/>
      <c r="G209" s="141"/>
      <c r="H209" s="141"/>
      <c r="I209" s="141"/>
      <c r="J209" s="141"/>
    </row>
  </sheetData>
  <mergeCells count="141">
    <mergeCell ref="A1:M1"/>
    <mergeCell ref="B156:K156"/>
    <mergeCell ref="B157:K157"/>
    <mergeCell ref="B158:K158"/>
    <mergeCell ref="A160:K160"/>
    <mergeCell ref="D149:K149"/>
    <mergeCell ref="D150:K150"/>
    <mergeCell ref="D151:K151"/>
    <mergeCell ref="D152:K152"/>
    <mergeCell ref="D153:K153"/>
    <mergeCell ref="A154:K154"/>
    <mergeCell ref="C143:K143"/>
    <mergeCell ref="C144:K144"/>
    <mergeCell ref="D145:K145"/>
    <mergeCell ref="D146:K146"/>
    <mergeCell ref="D147:K147"/>
    <mergeCell ref="D148:K148"/>
    <mergeCell ref="C138:K138"/>
    <mergeCell ref="C142:K142"/>
    <mergeCell ref="C141:K141"/>
    <mergeCell ref="C140:K140"/>
    <mergeCell ref="C139:K139"/>
    <mergeCell ref="C130:K130"/>
    <mergeCell ref="C131:K131"/>
    <mergeCell ref="B132:K132"/>
    <mergeCell ref="A133:K133"/>
    <mergeCell ref="A135:K135"/>
    <mergeCell ref="G136:K136"/>
    <mergeCell ref="C118:K118"/>
    <mergeCell ref="C119:K119"/>
    <mergeCell ref="C120:K120"/>
    <mergeCell ref="D122:K122"/>
    <mergeCell ref="D121:K121"/>
    <mergeCell ref="A123:K123"/>
    <mergeCell ref="B99:K99"/>
    <mergeCell ref="C112:K112"/>
    <mergeCell ref="C113:K113"/>
    <mergeCell ref="C114:K114"/>
    <mergeCell ref="C115:K115"/>
    <mergeCell ref="C116:K116"/>
    <mergeCell ref="C106:K106"/>
    <mergeCell ref="C107:K107"/>
    <mergeCell ref="C109:K109"/>
    <mergeCell ref="C108:K108"/>
    <mergeCell ref="C110:K110"/>
    <mergeCell ref="C111:K111"/>
    <mergeCell ref="B82:K82"/>
    <mergeCell ref="B83:K83"/>
    <mergeCell ref="B84:K84"/>
    <mergeCell ref="C85:K85"/>
    <mergeCell ref="A86:K86"/>
    <mergeCell ref="B88:K88"/>
    <mergeCell ref="C71:K71"/>
    <mergeCell ref="B73:K73"/>
    <mergeCell ref="B74:K75"/>
    <mergeCell ref="A78:K78"/>
    <mergeCell ref="A76:K76"/>
    <mergeCell ref="C80:K80"/>
    <mergeCell ref="A79:K79"/>
    <mergeCell ref="A77:K77"/>
    <mergeCell ref="B81:K81"/>
    <mergeCell ref="A4:K4"/>
    <mergeCell ref="A5:K5"/>
    <mergeCell ref="A6:K6"/>
    <mergeCell ref="A11:K11"/>
    <mergeCell ref="A12:K15"/>
    <mergeCell ref="A48:K48"/>
    <mergeCell ref="C61:K61"/>
    <mergeCell ref="C63:K63"/>
    <mergeCell ref="C64:K64"/>
    <mergeCell ref="B62:K62"/>
    <mergeCell ref="B52:K52"/>
    <mergeCell ref="B51:K51"/>
    <mergeCell ref="A55:K55"/>
    <mergeCell ref="C56:K56"/>
    <mergeCell ref="B57:K57"/>
    <mergeCell ref="B58:K58"/>
    <mergeCell ref="C137:K137"/>
    <mergeCell ref="D155:K155"/>
    <mergeCell ref="A161:K161"/>
    <mergeCell ref="B124:K126"/>
    <mergeCell ref="C127:K127"/>
    <mergeCell ref="C128:K128"/>
    <mergeCell ref="C129:K129"/>
    <mergeCell ref="D87:K87"/>
    <mergeCell ref="C92:K92"/>
    <mergeCell ref="C89:K89"/>
    <mergeCell ref="B90:K90"/>
    <mergeCell ref="A91:K91"/>
    <mergeCell ref="B93:K93"/>
    <mergeCell ref="C100:K100"/>
    <mergeCell ref="A101:K101"/>
    <mergeCell ref="E102:K102"/>
    <mergeCell ref="B103:K103"/>
    <mergeCell ref="C104:K104"/>
    <mergeCell ref="G105:K105"/>
    <mergeCell ref="B94:K94"/>
    <mergeCell ref="B95:K95"/>
    <mergeCell ref="B96:K96"/>
    <mergeCell ref="B97:K97"/>
    <mergeCell ref="B98:K98"/>
    <mergeCell ref="B67:K67"/>
    <mergeCell ref="B68:K68"/>
    <mergeCell ref="B69:K69"/>
    <mergeCell ref="A70:K70"/>
    <mergeCell ref="C66:K66"/>
    <mergeCell ref="B53:K54"/>
    <mergeCell ref="B59:K59"/>
    <mergeCell ref="A60:K60"/>
    <mergeCell ref="B40:J40"/>
    <mergeCell ref="C42:K42"/>
    <mergeCell ref="B46:K47"/>
    <mergeCell ref="C49:K49"/>
    <mergeCell ref="F50:K50"/>
    <mergeCell ref="F43:K43"/>
    <mergeCell ref="A41:K41"/>
    <mergeCell ref="A65:K65"/>
    <mergeCell ref="B2:C2"/>
    <mergeCell ref="E2:K2"/>
    <mergeCell ref="B39:J39"/>
    <mergeCell ref="B37:K37"/>
    <mergeCell ref="B38:K38"/>
    <mergeCell ref="B36:K36"/>
    <mergeCell ref="B35:K35"/>
    <mergeCell ref="A30:K30"/>
    <mergeCell ref="A31:J31"/>
    <mergeCell ref="A32:J32"/>
    <mergeCell ref="D34:K34"/>
    <mergeCell ref="A33:K33"/>
    <mergeCell ref="A27:K27"/>
    <mergeCell ref="A26:K26"/>
    <mergeCell ref="A28:K28"/>
    <mergeCell ref="A29:K29"/>
    <mergeCell ref="A3:K3"/>
    <mergeCell ref="A19:K19"/>
    <mergeCell ref="A17:K17"/>
    <mergeCell ref="A16:K16"/>
    <mergeCell ref="A18:K18"/>
    <mergeCell ref="A20:K20"/>
    <mergeCell ref="A21:K21"/>
    <mergeCell ref="A7:K10"/>
  </mergeCells>
  <hyperlinks>
    <hyperlink ref="B40:J40" r:id="rId1" display="https://www.tdhca.state.tx.us/community-affairs/wap/docs/22-WAP-Health&amp;Safety.pdf"/>
  </hyperlinks>
  <pageMargins left="0.7" right="0.7" top="0.75" bottom="0.75" header="0.3" footer="0.3"/>
  <pageSetup scale="91" orientation="portrait" horizontalDpi="30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304800</xdr:colOff>
                    <xdr:row>34</xdr:row>
                    <xdr:rowOff>7620</xdr:rowOff>
                  </from>
                  <to>
                    <xdr:col>1</xdr:col>
                    <xdr:colOff>22860</xdr:colOff>
                    <xdr:row>35</xdr:row>
                    <xdr:rowOff>38100</xdr:rowOff>
                  </to>
                </anchor>
              </controlPr>
            </control>
          </mc:Choice>
        </mc:AlternateContent>
        <mc:AlternateContent xmlns:mc="http://schemas.openxmlformats.org/markup-compatibility/2006">
          <mc:Choice Requires="x14">
            <control shapeId="7170" r:id="rId6" name="Check Box 2">
              <controlPr defaultSize="0" autoFill="0" autoLine="0" autoPict="0">
                <anchor moveWithCells="1">
                  <from>
                    <xdr:col>0</xdr:col>
                    <xdr:colOff>304800</xdr:colOff>
                    <xdr:row>36</xdr:row>
                    <xdr:rowOff>0</xdr:rowOff>
                  </from>
                  <to>
                    <xdr:col>1</xdr:col>
                    <xdr:colOff>22860</xdr:colOff>
                    <xdr:row>37</xdr:row>
                    <xdr:rowOff>30480</xdr:rowOff>
                  </to>
                </anchor>
              </controlPr>
            </control>
          </mc:Choice>
        </mc:AlternateContent>
        <mc:AlternateContent xmlns:mc="http://schemas.openxmlformats.org/markup-compatibility/2006">
          <mc:Choice Requires="x14">
            <control shapeId="7171" r:id="rId7" name="Check Box 3">
              <controlPr defaultSize="0" autoFill="0" autoLine="0" autoPict="0">
                <anchor moveWithCells="1">
                  <from>
                    <xdr:col>0</xdr:col>
                    <xdr:colOff>304800</xdr:colOff>
                    <xdr:row>37</xdr:row>
                    <xdr:rowOff>0</xdr:rowOff>
                  </from>
                  <to>
                    <xdr:col>1</xdr:col>
                    <xdr:colOff>22860</xdr:colOff>
                    <xdr:row>38</xdr:row>
                    <xdr:rowOff>30480</xdr:rowOff>
                  </to>
                </anchor>
              </controlPr>
            </control>
          </mc:Choice>
        </mc:AlternateContent>
        <mc:AlternateContent xmlns:mc="http://schemas.openxmlformats.org/markup-compatibility/2006">
          <mc:Choice Requires="x14">
            <control shapeId="7172" r:id="rId8" name="Check Box 4">
              <controlPr defaultSize="0" autoFill="0" autoLine="0" autoPict="0">
                <anchor moveWithCells="1">
                  <from>
                    <xdr:col>0</xdr:col>
                    <xdr:colOff>304800</xdr:colOff>
                    <xdr:row>38</xdr:row>
                    <xdr:rowOff>0</xdr:rowOff>
                  </from>
                  <to>
                    <xdr:col>1</xdr:col>
                    <xdr:colOff>22860</xdr:colOff>
                    <xdr:row>39</xdr:row>
                    <xdr:rowOff>30480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0</xdr:col>
                    <xdr:colOff>304800</xdr:colOff>
                    <xdr:row>42</xdr:row>
                    <xdr:rowOff>0</xdr:rowOff>
                  </from>
                  <to>
                    <xdr:col>1</xdr:col>
                    <xdr:colOff>22860</xdr:colOff>
                    <xdr:row>43</xdr:row>
                    <xdr:rowOff>30480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0</xdr:col>
                    <xdr:colOff>304800</xdr:colOff>
                    <xdr:row>43</xdr:row>
                    <xdr:rowOff>0</xdr:rowOff>
                  </from>
                  <to>
                    <xdr:col>1</xdr:col>
                    <xdr:colOff>22860</xdr:colOff>
                    <xdr:row>44</xdr:row>
                    <xdr:rowOff>30480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0</xdr:col>
                    <xdr:colOff>304800</xdr:colOff>
                    <xdr:row>44</xdr:row>
                    <xdr:rowOff>22860</xdr:rowOff>
                  </from>
                  <to>
                    <xdr:col>1</xdr:col>
                    <xdr:colOff>22860</xdr:colOff>
                    <xdr:row>45</xdr:row>
                    <xdr:rowOff>45720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0</xdr:col>
                    <xdr:colOff>304800</xdr:colOff>
                    <xdr:row>45</xdr:row>
                    <xdr:rowOff>7620</xdr:rowOff>
                  </from>
                  <to>
                    <xdr:col>1</xdr:col>
                    <xdr:colOff>22860</xdr:colOff>
                    <xdr:row>46</xdr:row>
                    <xdr:rowOff>38100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0</xdr:col>
                    <xdr:colOff>304800</xdr:colOff>
                    <xdr:row>49</xdr:row>
                    <xdr:rowOff>0</xdr:rowOff>
                  </from>
                  <to>
                    <xdr:col>1</xdr:col>
                    <xdr:colOff>22860</xdr:colOff>
                    <xdr:row>50</xdr:row>
                    <xdr:rowOff>30480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0</xdr:col>
                    <xdr:colOff>304800</xdr:colOff>
                    <xdr:row>50</xdr:row>
                    <xdr:rowOff>7620</xdr:rowOff>
                  </from>
                  <to>
                    <xdr:col>1</xdr:col>
                    <xdr:colOff>22860</xdr:colOff>
                    <xdr:row>51</xdr:row>
                    <xdr:rowOff>38100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0</xdr:col>
                    <xdr:colOff>304800</xdr:colOff>
                    <xdr:row>51</xdr:row>
                    <xdr:rowOff>7620</xdr:rowOff>
                  </from>
                  <to>
                    <xdr:col>1</xdr:col>
                    <xdr:colOff>22860</xdr:colOff>
                    <xdr:row>52</xdr:row>
                    <xdr:rowOff>38100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0</xdr:col>
                    <xdr:colOff>304800</xdr:colOff>
                    <xdr:row>52</xdr:row>
                    <xdr:rowOff>7620</xdr:rowOff>
                  </from>
                  <to>
                    <xdr:col>1</xdr:col>
                    <xdr:colOff>22860</xdr:colOff>
                    <xdr:row>53</xdr:row>
                    <xdr:rowOff>38100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0</xdr:col>
                    <xdr:colOff>304800</xdr:colOff>
                    <xdr:row>56</xdr:row>
                    <xdr:rowOff>0</xdr:rowOff>
                  </from>
                  <to>
                    <xdr:col>1</xdr:col>
                    <xdr:colOff>22860</xdr:colOff>
                    <xdr:row>57</xdr:row>
                    <xdr:rowOff>30480</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0</xdr:col>
                    <xdr:colOff>304800</xdr:colOff>
                    <xdr:row>57</xdr:row>
                    <xdr:rowOff>22860</xdr:rowOff>
                  </from>
                  <to>
                    <xdr:col>1</xdr:col>
                    <xdr:colOff>22860</xdr:colOff>
                    <xdr:row>58</xdr:row>
                    <xdr:rowOff>45720</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0</xdr:col>
                    <xdr:colOff>304800</xdr:colOff>
                    <xdr:row>58</xdr:row>
                    <xdr:rowOff>22860</xdr:rowOff>
                  </from>
                  <to>
                    <xdr:col>1</xdr:col>
                    <xdr:colOff>22860</xdr:colOff>
                    <xdr:row>59</xdr:row>
                    <xdr:rowOff>45720</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0</xdr:col>
                    <xdr:colOff>304800</xdr:colOff>
                    <xdr:row>61</xdr:row>
                    <xdr:rowOff>7620</xdr:rowOff>
                  </from>
                  <to>
                    <xdr:col>1</xdr:col>
                    <xdr:colOff>22860</xdr:colOff>
                    <xdr:row>62</xdr:row>
                    <xdr:rowOff>38100</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1</xdr:col>
                    <xdr:colOff>297180</xdr:colOff>
                    <xdr:row>62</xdr:row>
                    <xdr:rowOff>7620</xdr:rowOff>
                  </from>
                  <to>
                    <xdr:col>1</xdr:col>
                    <xdr:colOff>601980</xdr:colOff>
                    <xdr:row>63</xdr:row>
                    <xdr:rowOff>38100</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1</xdr:col>
                    <xdr:colOff>297180</xdr:colOff>
                    <xdr:row>63</xdr:row>
                    <xdr:rowOff>22860</xdr:rowOff>
                  </from>
                  <to>
                    <xdr:col>1</xdr:col>
                    <xdr:colOff>601980</xdr:colOff>
                    <xdr:row>63</xdr:row>
                    <xdr:rowOff>228600</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0</xdr:col>
                    <xdr:colOff>297180</xdr:colOff>
                    <xdr:row>66</xdr:row>
                    <xdr:rowOff>7620</xdr:rowOff>
                  </from>
                  <to>
                    <xdr:col>0</xdr:col>
                    <xdr:colOff>601980</xdr:colOff>
                    <xdr:row>67</xdr:row>
                    <xdr:rowOff>38100</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0</xdr:col>
                    <xdr:colOff>297180</xdr:colOff>
                    <xdr:row>67</xdr:row>
                    <xdr:rowOff>22860</xdr:rowOff>
                  </from>
                  <to>
                    <xdr:col>0</xdr:col>
                    <xdr:colOff>601980</xdr:colOff>
                    <xdr:row>68</xdr:row>
                    <xdr:rowOff>45720</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0</xdr:col>
                    <xdr:colOff>297180</xdr:colOff>
                    <xdr:row>68</xdr:row>
                    <xdr:rowOff>22860</xdr:rowOff>
                  </from>
                  <to>
                    <xdr:col>0</xdr:col>
                    <xdr:colOff>601980</xdr:colOff>
                    <xdr:row>69</xdr:row>
                    <xdr:rowOff>45720</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0</xdr:col>
                    <xdr:colOff>304800</xdr:colOff>
                    <xdr:row>71</xdr:row>
                    <xdr:rowOff>0</xdr:rowOff>
                  </from>
                  <to>
                    <xdr:col>1</xdr:col>
                    <xdr:colOff>22860</xdr:colOff>
                    <xdr:row>72</xdr:row>
                    <xdr:rowOff>30480</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0</xdr:col>
                    <xdr:colOff>304800</xdr:colOff>
                    <xdr:row>71</xdr:row>
                    <xdr:rowOff>160020</xdr:rowOff>
                  </from>
                  <to>
                    <xdr:col>1</xdr:col>
                    <xdr:colOff>22860</xdr:colOff>
                    <xdr:row>72</xdr:row>
                    <xdr:rowOff>182880</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0</xdr:col>
                    <xdr:colOff>304800</xdr:colOff>
                    <xdr:row>73</xdr:row>
                    <xdr:rowOff>0</xdr:rowOff>
                  </from>
                  <to>
                    <xdr:col>1</xdr:col>
                    <xdr:colOff>22860</xdr:colOff>
                    <xdr:row>74</xdr:row>
                    <xdr:rowOff>22860</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0</xdr:col>
                    <xdr:colOff>304800</xdr:colOff>
                    <xdr:row>80</xdr:row>
                    <xdr:rowOff>0</xdr:rowOff>
                  </from>
                  <to>
                    <xdr:col>1</xdr:col>
                    <xdr:colOff>22860</xdr:colOff>
                    <xdr:row>81</xdr:row>
                    <xdr:rowOff>30480</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0</xdr:col>
                    <xdr:colOff>304800</xdr:colOff>
                    <xdr:row>80</xdr:row>
                    <xdr:rowOff>175260</xdr:rowOff>
                  </from>
                  <to>
                    <xdr:col>1</xdr:col>
                    <xdr:colOff>22860</xdr:colOff>
                    <xdr:row>82</xdr:row>
                    <xdr:rowOff>7620</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0</xdr:col>
                    <xdr:colOff>297180</xdr:colOff>
                    <xdr:row>82</xdr:row>
                    <xdr:rowOff>76200</xdr:rowOff>
                  </from>
                  <to>
                    <xdr:col>1</xdr:col>
                    <xdr:colOff>7620</xdr:colOff>
                    <xdr:row>82</xdr:row>
                    <xdr:rowOff>274320</xdr:rowOff>
                  </to>
                </anchor>
              </controlPr>
            </control>
          </mc:Choice>
        </mc:AlternateContent>
        <mc:AlternateContent xmlns:mc="http://schemas.openxmlformats.org/markup-compatibility/2006">
          <mc:Choice Requires="x14">
            <control shapeId="7198" r:id="rId32" name="Check Box 30">
              <controlPr defaultSize="0" autoFill="0" autoLine="0" autoPict="0">
                <anchor moveWithCells="1">
                  <from>
                    <xdr:col>0</xdr:col>
                    <xdr:colOff>304800</xdr:colOff>
                    <xdr:row>87</xdr:row>
                    <xdr:rowOff>0</xdr:rowOff>
                  </from>
                  <to>
                    <xdr:col>1</xdr:col>
                    <xdr:colOff>22860</xdr:colOff>
                    <xdr:row>88</xdr:row>
                    <xdr:rowOff>30480</xdr:rowOff>
                  </to>
                </anchor>
              </controlPr>
            </control>
          </mc:Choice>
        </mc:AlternateContent>
        <mc:AlternateContent xmlns:mc="http://schemas.openxmlformats.org/markup-compatibility/2006">
          <mc:Choice Requires="x14">
            <control shapeId="7199" r:id="rId33" name="Check Box 31">
              <controlPr defaultSize="0" autoFill="0" autoLine="0" autoPict="0">
                <anchor moveWithCells="1">
                  <from>
                    <xdr:col>0</xdr:col>
                    <xdr:colOff>304800</xdr:colOff>
                    <xdr:row>89</xdr:row>
                    <xdr:rowOff>0</xdr:rowOff>
                  </from>
                  <to>
                    <xdr:col>1</xdr:col>
                    <xdr:colOff>22860</xdr:colOff>
                    <xdr:row>89</xdr:row>
                    <xdr:rowOff>213360</xdr:rowOff>
                  </to>
                </anchor>
              </controlPr>
            </control>
          </mc:Choice>
        </mc:AlternateContent>
        <mc:AlternateContent xmlns:mc="http://schemas.openxmlformats.org/markup-compatibility/2006">
          <mc:Choice Requires="x14">
            <control shapeId="7200" r:id="rId34" name="Check Box 32">
              <controlPr defaultSize="0" autoFill="0" autoLine="0" autoPict="0">
                <anchor moveWithCells="1">
                  <from>
                    <xdr:col>0</xdr:col>
                    <xdr:colOff>304800</xdr:colOff>
                    <xdr:row>92</xdr:row>
                    <xdr:rowOff>0</xdr:rowOff>
                  </from>
                  <to>
                    <xdr:col>1</xdr:col>
                    <xdr:colOff>22860</xdr:colOff>
                    <xdr:row>93</xdr:row>
                    <xdr:rowOff>30480</xdr:rowOff>
                  </to>
                </anchor>
              </controlPr>
            </control>
          </mc:Choice>
        </mc:AlternateContent>
        <mc:AlternateContent xmlns:mc="http://schemas.openxmlformats.org/markup-compatibility/2006">
          <mc:Choice Requires="x14">
            <control shapeId="7201" r:id="rId35" name="Check Box 33">
              <controlPr defaultSize="0" autoFill="0" autoLine="0" autoPict="0">
                <anchor moveWithCells="1">
                  <from>
                    <xdr:col>0</xdr:col>
                    <xdr:colOff>304800</xdr:colOff>
                    <xdr:row>93</xdr:row>
                    <xdr:rowOff>7620</xdr:rowOff>
                  </from>
                  <to>
                    <xdr:col>1</xdr:col>
                    <xdr:colOff>22860</xdr:colOff>
                    <xdr:row>94</xdr:row>
                    <xdr:rowOff>38100</xdr:rowOff>
                  </to>
                </anchor>
              </controlPr>
            </control>
          </mc:Choice>
        </mc:AlternateContent>
        <mc:AlternateContent xmlns:mc="http://schemas.openxmlformats.org/markup-compatibility/2006">
          <mc:Choice Requires="x14">
            <control shapeId="7202" r:id="rId36" name="Check Box 34">
              <controlPr defaultSize="0" autoFill="0" autoLine="0" autoPict="0">
                <anchor moveWithCells="1">
                  <from>
                    <xdr:col>0</xdr:col>
                    <xdr:colOff>304800</xdr:colOff>
                    <xdr:row>94</xdr:row>
                    <xdr:rowOff>7620</xdr:rowOff>
                  </from>
                  <to>
                    <xdr:col>1</xdr:col>
                    <xdr:colOff>22860</xdr:colOff>
                    <xdr:row>94</xdr:row>
                    <xdr:rowOff>220980</xdr:rowOff>
                  </to>
                </anchor>
              </controlPr>
            </control>
          </mc:Choice>
        </mc:AlternateContent>
        <mc:AlternateContent xmlns:mc="http://schemas.openxmlformats.org/markup-compatibility/2006">
          <mc:Choice Requires="x14">
            <control shapeId="7203" r:id="rId37" name="Check Box 35">
              <controlPr defaultSize="0" autoFill="0" autoLine="0" autoPict="0">
                <anchor moveWithCells="1">
                  <from>
                    <xdr:col>0</xdr:col>
                    <xdr:colOff>304800</xdr:colOff>
                    <xdr:row>95</xdr:row>
                    <xdr:rowOff>0</xdr:rowOff>
                  </from>
                  <to>
                    <xdr:col>1</xdr:col>
                    <xdr:colOff>22860</xdr:colOff>
                    <xdr:row>96</xdr:row>
                    <xdr:rowOff>22860</xdr:rowOff>
                  </to>
                </anchor>
              </controlPr>
            </control>
          </mc:Choice>
        </mc:AlternateContent>
        <mc:AlternateContent xmlns:mc="http://schemas.openxmlformats.org/markup-compatibility/2006">
          <mc:Choice Requires="x14">
            <control shapeId="7204" r:id="rId38" name="Check Box 36">
              <controlPr defaultSize="0" autoFill="0" autoLine="0" autoPict="0">
                <anchor moveWithCells="1">
                  <from>
                    <xdr:col>0</xdr:col>
                    <xdr:colOff>304800</xdr:colOff>
                    <xdr:row>96</xdr:row>
                    <xdr:rowOff>0</xdr:rowOff>
                  </from>
                  <to>
                    <xdr:col>1</xdr:col>
                    <xdr:colOff>22860</xdr:colOff>
                    <xdr:row>96</xdr:row>
                    <xdr:rowOff>213360</xdr:rowOff>
                  </to>
                </anchor>
              </controlPr>
            </control>
          </mc:Choice>
        </mc:AlternateContent>
        <mc:AlternateContent xmlns:mc="http://schemas.openxmlformats.org/markup-compatibility/2006">
          <mc:Choice Requires="x14">
            <control shapeId="7205" r:id="rId39" name="Check Box 37">
              <controlPr defaultSize="0" autoFill="0" autoLine="0" autoPict="0">
                <anchor moveWithCells="1">
                  <from>
                    <xdr:col>0</xdr:col>
                    <xdr:colOff>304800</xdr:colOff>
                    <xdr:row>97</xdr:row>
                    <xdr:rowOff>0</xdr:rowOff>
                  </from>
                  <to>
                    <xdr:col>1</xdr:col>
                    <xdr:colOff>22860</xdr:colOff>
                    <xdr:row>98</xdr:row>
                    <xdr:rowOff>30480</xdr:rowOff>
                  </to>
                </anchor>
              </controlPr>
            </control>
          </mc:Choice>
        </mc:AlternateContent>
        <mc:AlternateContent xmlns:mc="http://schemas.openxmlformats.org/markup-compatibility/2006">
          <mc:Choice Requires="x14">
            <control shapeId="7206" r:id="rId40" name="Check Box 38">
              <controlPr defaultSize="0" autoFill="0" autoLine="0" autoPict="0">
                <anchor moveWithCells="1">
                  <from>
                    <xdr:col>0</xdr:col>
                    <xdr:colOff>304800</xdr:colOff>
                    <xdr:row>97</xdr:row>
                    <xdr:rowOff>175260</xdr:rowOff>
                  </from>
                  <to>
                    <xdr:col>1</xdr:col>
                    <xdr:colOff>22860</xdr:colOff>
                    <xdr:row>99</xdr:row>
                    <xdr:rowOff>7620</xdr:rowOff>
                  </to>
                </anchor>
              </controlPr>
            </control>
          </mc:Choice>
        </mc:AlternateContent>
        <mc:AlternateContent xmlns:mc="http://schemas.openxmlformats.org/markup-compatibility/2006">
          <mc:Choice Requires="x14">
            <control shapeId="7207" r:id="rId41" name="Check Box 39">
              <controlPr defaultSize="0" autoFill="0" autoLine="0" autoPict="0">
                <anchor moveWithCells="1">
                  <from>
                    <xdr:col>1</xdr:col>
                    <xdr:colOff>297180</xdr:colOff>
                    <xdr:row>84</xdr:row>
                    <xdr:rowOff>0</xdr:rowOff>
                  </from>
                  <to>
                    <xdr:col>1</xdr:col>
                    <xdr:colOff>601980</xdr:colOff>
                    <xdr:row>85</xdr:row>
                    <xdr:rowOff>30480</xdr:rowOff>
                  </to>
                </anchor>
              </controlPr>
            </control>
          </mc:Choice>
        </mc:AlternateContent>
        <mc:AlternateContent xmlns:mc="http://schemas.openxmlformats.org/markup-compatibility/2006">
          <mc:Choice Requires="x14">
            <control shapeId="7208" r:id="rId42" name="Check Box 40">
              <controlPr defaultSize="0" autoFill="0" autoLine="0" autoPict="0">
                <anchor moveWithCells="1">
                  <from>
                    <xdr:col>1</xdr:col>
                    <xdr:colOff>304800</xdr:colOff>
                    <xdr:row>88</xdr:row>
                    <xdr:rowOff>7620</xdr:rowOff>
                  </from>
                  <to>
                    <xdr:col>2</xdr:col>
                    <xdr:colOff>22860</xdr:colOff>
                    <xdr:row>89</xdr:row>
                    <xdr:rowOff>38100</xdr:rowOff>
                  </to>
                </anchor>
              </controlPr>
            </control>
          </mc:Choice>
        </mc:AlternateContent>
        <mc:AlternateContent xmlns:mc="http://schemas.openxmlformats.org/markup-compatibility/2006">
          <mc:Choice Requires="x14">
            <control shapeId="7209" r:id="rId43" name="Check Box 41">
              <controlPr defaultSize="0" autoFill="0" autoLine="0" autoPict="0">
                <anchor moveWithCells="1">
                  <from>
                    <xdr:col>1</xdr:col>
                    <xdr:colOff>297180</xdr:colOff>
                    <xdr:row>99</xdr:row>
                    <xdr:rowOff>0</xdr:rowOff>
                  </from>
                  <to>
                    <xdr:col>1</xdr:col>
                    <xdr:colOff>601980</xdr:colOff>
                    <xdr:row>100</xdr:row>
                    <xdr:rowOff>30480</xdr:rowOff>
                  </to>
                </anchor>
              </controlPr>
            </control>
          </mc:Choice>
        </mc:AlternateContent>
        <mc:AlternateContent xmlns:mc="http://schemas.openxmlformats.org/markup-compatibility/2006">
          <mc:Choice Requires="x14">
            <control shapeId="7211" r:id="rId44" name="Check Box 43">
              <controlPr defaultSize="0" autoFill="0" autoLine="0" autoPict="0">
                <anchor moveWithCells="1">
                  <from>
                    <xdr:col>0</xdr:col>
                    <xdr:colOff>297180</xdr:colOff>
                    <xdr:row>102</xdr:row>
                    <xdr:rowOff>0</xdr:rowOff>
                  </from>
                  <to>
                    <xdr:col>0</xdr:col>
                    <xdr:colOff>601980</xdr:colOff>
                    <xdr:row>103</xdr:row>
                    <xdr:rowOff>30480</xdr:rowOff>
                  </to>
                </anchor>
              </controlPr>
            </control>
          </mc:Choice>
        </mc:AlternateContent>
        <mc:AlternateContent xmlns:mc="http://schemas.openxmlformats.org/markup-compatibility/2006">
          <mc:Choice Requires="x14">
            <control shapeId="7212" r:id="rId45" name="Check Box 44">
              <controlPr defaultSize="0" autoFill="0" autoLine="0" autoPict="0">
                <anchor moveWithCells="1">
                  <from>
                    <xdr:col>1</xdr:col>
                    <xdr:colOff>304800</xdr:colOff>
                    <xdr:row>103</xdr:row>
                    <xdr:rowOff>7620</xdr:rowOff>
                  </from>
                  <to>
                    <xdr:col>2</xdr:col>
                    <xdr:colOff>22860</xdr:colOff>
                    <xdr:row>104</xdr:row>
                    <xdr:rowOff>38100</xdr:rowOff>
                  </to>
                </anchor>
              </controlPr>
            </control>
          </mc:Choice>
        </mc:AlternateContent>
        <mc:AlternateContent xmlns:mc="http://schemas.openxmlformats.org/markup-compatibility/2006">
          <mc:Choice Requires="x14">
            <control shapeId="7213" r:id="rId46" name="Check Box 45">
              <controlPr defaultSize="0" autoFill="0" autoLine="0" autoPict="0">
                <anchor moveWithCells="1">
                  <from>
                    <xdr:col>1</xdr:col>
                    <xdr:colOff>304800</xdr:colOff>
                    <xdr:row>105</xdr:row>
                    <xdr:rowOff>0</xdr:rowOff>
                  </from>
                  <to>
                    <xdr:col>2</xdr:col>
                    <xdr:colOff>22860</xdr:colOff>
                    <xdr:row>106</xdr:row>
                    <xdr:rowOff>30480</xdr:rowOff>
                  </to>
                </anchor>
              </controlPr>
            </control>
          </mc:Choice>
        </mc:AlternateContent>
        <mc:AlternateContent xmlns:mc="http://schemas.openxmlformats.org/markup-compatibility/2006">
          <mc:Choice Requires="x14">
            <control shapeId="7214" r:id="rId47" name="Check Box 46">
              <controlPr defaultSize="0" autoFill="0" autoLine="0" autoPict="0">
                <anchor moveWithCells="1">
                  <from>
                    <xdr:col>1</xdr:col>
                    <xdr:colOff>304800</xdr:colOff>
                    <xdr:row>106</xdr:row>
                    <xdr:rowOff>7620</xdr:rowOff>
                  </from>
                  <to>
                    <xdr:col>2</xdr:col>
                    <xdr:colOff>22860</xdr:colOff>
                    <xdr:row>107</xdr:row>
                    <xdr:rowOff>38100</xdr:rowOff>
                  </to>
                </anchor>
              </controlPr>
            </control>
          </mc:Choice>
        </mc:AlternateContent>
        <mc:AlternateContent xmlns:mc="http://schemas.openxmlformats.org/markup-compatibility/2006">
          <mc:Choice Requires="x14">
            <control shapeId="7215" r:id="rId48" name="Check Box 47">
              <controlPr defaultSize="0" autoFill="0" autoLine="0" autoPict="0">
                <anchor moveWithCells="1">
                  <from>
                    <xdr:col>1</xdr:col>
                    <xdr:colOff>304800</xdr:colOff>
                    <xdr:row>109</xdr:row>
                    <xdr:rowOff>7620</xdr:rowOff>
                  </from>
                  <to>
                    <xdr:col>2</xdr:col>
                    <xdr:colOff>22860</xdr:colOff>
                    <xdr:row>110</xdr:row>
                    <xdr:rowOff>38100</xdr:rowOff>
                  </to>
                </anchor>
              </controlPr>
            </control>
          </mc:Choice>
        </mc:AlternateContent>
        <mc:AlternateContent xmlns:mc="http://schemas.openxmlformats.org/markup-compatibility/2006">
          <mc:Choice Requires="x14">
            <control shapeId="7216" r:id="rId49" name="Check Box 48">
              <controlPr defaultSize="0" autoFill="0" autoLine="0" autoPict="0">
                <anchor moveWithCells="1">
                  <from>
                    <xdr:col>1</xdr:col>
                    <xdr:colOff>304800</xdr:colOff>
                    <xdr:row>113</xdr:row>
                    <xdr:rowOff>7620</xdr:rowOff>
                  </from>
                  <to>
                    <xdr:col>2</xdr:col>
                    <xdr:colOff>22860</xdr:colOff>
                    <xdr:row>114</xdr:row>
                    <xdr:rowOff>38100</xdr:rowOff>
                  </to>
                </anchor>
              </controlPr>
            </control>
          </mc:Choice>
        </mc:AlternateContent>
        <mc:AlternateContent xmlns:mc="http://schemas.openxmlformats.org/markup-compatibility/2006">
          <mc:Choice Requires="x14">
            <control shapeId="7217" r:id="rId50" name="Check Box 49">
              <controlPr defaultSize="0" autoFill="0" autoLine="0" autoPict="0">
                <anchor moveWithCells="1">
                  <from>
                    <xdr:col>1</xdr:col>
                    <xdr:colOff>304800</xdr:colOff>
                    <xdr:row>117</xdr:row>
                    <xdr:rowOff>0</xdr:rowOff>
                  </from>
                  <to>
                    <xdr:col>2</xdr:col>
                    <xdr:colOff>22860</xdr:colOff>
                    <xdr:row>118</xdr:row>
                    <xdr:rowOff>30480</xdr:rowOff>
                  </to>
                </anchor>
              </controlPr>
            </control>
          </mc:Choice>
        </mc:AlternateContent>
        <mc:AlternateContent xmlns:mc="http://schemas.openxmlformats.org/markup-compatibility/2006">
          <mc:Choice Requires="x14">
            <control shapeId="7218" r:id="rId51" name="Check Box 50">
              <controlPr defaultSize="0" autoFill="0" autoLine="0" autoPict="0">
                <anchor moveWithCells="1">
                  <from>
                    <xdr:col>2</xdr:col>
                    <xdr:colOff>304800</xdr:colOff>
                    <xdr:row>120</xdr:row>
                    <xdr:rowOff>0</xdr:rowOff>
                  </from>
                  <to>
                    <xdr:col>3</xdr:col>
                    <xdr:colOff>22860</xdr:colOff>
                    <xdr:row>121</xdr:row>
                    <xdr:rowOff>30480</xdr:rowOff>
                  </to>
                </anchor>
              </controlPr>
            </control>
          </mc:Choice>
        </mc:AlternateContent>
        <mc:AlternateContent xmlns:mc="http://schemas.openxmlformats.org/markup-compatibility/2006">
          <mc:Choice Requires="x14">
            <control shapeId="7219" r:id="rId52" name="Check Box 51">
              <controlPr defaultSize="0" autoFill="0" autoLine="0" autoPict="0">
                <anchor moveWithCells="1">
                  <from>
                    <xdr:col>2</xdr:col>
                    <xdr:colOff>304800</xdr:colOff>
                    <xdr:row>121</xdr:row>
                    <xdr:rowOff>22860</xdr:rowOff>
                  </from>
                  <to>
                    <xdr:col>3</xdr:col>
                    <xdr:colOff>22860</xdr:colOff>
                    <xdr:row>122</xdr:row>
                    <xdr:rowOff>45720</xdr:rowOff>
                  </to>
                </anchor>
              </controlPr>
            </control>
          </mc:Choice>
        </mc:AlternateContent>
        <mc:AlternateContent xmlns:mc="http://schemas.openxmlformats.org/markup-compatibility/2006">
          <mc:Choice Requires="x14">
            <control shapeId="7222" r:id="rId53" name="Check Box 54">
              <controlPr defaultSize="0" autoFill="0" autoLine="0" autoPict="0">
                <anchor moveWithCells="1">
                  <from>
                    <xdr:col>0</xdr:col>
                    <xdr:colOff>304800</xdr:colOff>
                    <xdr:row>123</xdr:row>
                    <xdr:rowOff>7620</xdr:rowOff>
                  </from>
                  <to>
                    <xdr:col>1</xdr:col>
                    <xdr:colOff>22860</xdr:colOff>
                    <xdr:row>124</xdr:row>
                    <xdr:rowOff>45720</xdr:rowOff>
                  </to>
                </anchor>
              </controlPr>
            </control>
          </mc:Choice>
        </mc:AlternateContent>
        <mc:AlternateContent xmlns:mc="http://schemas.openxmlformats.org/markup-compatibility/2006">
          <mc:Choice Requires="x14">
            <control shapeId="7223" r:id="rId54" name="Check Box 55">
              <controlPr defaultSize="0" autoFill="0" autoLine="0" autoPict="0">
                <anchor moveWithCells="1">
                  <from>
                    <xdr:col>1</xdr:col>
                    <xdr:colOff>304800</xdr:colOff>
                    <xdr:row>126</xdr:row>
                    <xdr:rowOff>7620</xdr:rowOff>
                  </from>
                  <to>
                    <xdr:col>2</xdr:col>
                    <xdr:colOff>22860</xdr:colOff>
                    <xdr:row>127</xdr:row>
                    <xdr:rowOff>38100</xdr:rowOff>
                  </to>
                </anchor>
              </controlPr>
            </control>
          </mc:Choice>
        </mc:AlternateContent>
        <mc:AlternateContent xmlns:mc="http://schemas.openxmlformats.org/markup-compatibility/2006">
          <mc:Choice Requires="x14">
            <control shapeId="7224" r:id="rId55" name="Check Box 56">
              <controlPr defaultSize="0" autoFill="0" autoLine="0" autoPict="0">
                <anchor moveWithCells="1">
                  <from>
                    <xdr:col>1</xdr:col>
                    <xdr:colOff>304800</xdr:colOff>
                    <xdr:row>126</xdr:row>
                    <xdr:rowOff>182880</xdr:rowOff>
                  </from>
                  <to>
                    <xdr:col>2</xdr:col>
                    <xdr:colOff>22860</xdr:colOff>
                    <xdr:row>128</xdr:row>
                    <xdr:rowOff>22860</xdr:rowOff>
                  </to>
                </anchor>
              </controlPr>
            </control>
          </mc:Choice>
        </mc:AlternateContent>
        <mc:AlternateContent xmlns:mc="http://schemas.openxmlformats.org/markup-compatibility/2006">
          <mc:Choice Requires="x14">
            <control shapeId="7225" r:id="rId56" name="Check Box 57">
              <controlPr defaultSize="0" autoFill="0" autoLine="0" autoPict="0">
                <anchor moveWithCells="1">
                  <from>
                    <xdr:col>1</xdr:col>
                    <xdr:colOff>304800</xdr:colOff>
                    <xdr:row>127</xdr:row>
                    <xdr:rowOff>182880</xdr:rowOff>
                  </from>
                  <to>
                    <xdr:col>2</xdr:col>
                    <xdr:colOff>22860</xdr:colOff>
                    <xdr:row>129</xdr:row>
                    <xdr:rowOff>22860</xdr:rowOff>
                  </to>
                </anchor>
              </controlPr>
            </control>
          </mc:Choice>
        </mc:AlternateContent>
        <mc:AlternateContent xmlns:mc="http://schemas.openxmlformats.org/markup-compatibility/2006">
          <mc:Choice Requires="x14">
            <control shapeId="7226" r:id="rId57" name="Check Box 58">
              <controlPr defaultSize="0" autoFill="0" autoLine="0" autoPict="0">
                <anchor moveWithCells="1">
                  <from>
                    <xdr:col>1</xdr:col>
                    <xdr:colOff>304800</xdr:colOff>
                    <xdr:row>128</xdr:row>
                    <xdr:rowOff>182880</xdr:rowOff>
                  </from>
                  <to>
                    <xdr:col>2</xdr:col>
                    <xdr:colOff>22860</xdr:colOff>
                    <xdr:row>130</xdr:row>
                    <xdr:rowOff>22860</xdr:rowOff>
                  </to>
                </anchor>
              </controlPr>
            </control>
          </mc:Choice>
        </mc:AlternateContent>
        <mc:AlternateContent xmlns:mc="http://schemas.openxmlformats.org/markup-compatibility/2006">
          <mc:Choice Requires="x14">
            <control shapeId="7227" r:id="rId58" name="Check Box 59">
              <controlPr defaultSize="0" autoFill="0" autoLine="0" autoPict="0">
                <anchor moveWithCells="1">
                  <from>
                    <xdr:col>1</xdr:col>
                    <xdr:colOff>304800</xdr:colOff>
                    <xdr:row>129</xdr:row>
                    <xdr:rowOff>182880</xdr:rowOff>
                  </from>
                  <to>
                    <xdr:col>2</xdr:col>
                    <xdr:colOff>22860</xdr:colOff>
                    <xdr:row>131</xdr:row>
                    <xdr:rowOff>38100</xdr:rowOff>
                  </to>
                </anchor>
              </controlPr>
            </control>
          </mc:Choice>
        </mc:AlternateContent>
        <mc:AlternateContent xmlns:mc="http://schemas.openxmlformats.org/markup-compatibility/2006">
          <mc:Choice Requires="x14">
            <control shapeId="7228" r:id="rId59" name="Check Box 60">
              <controlPr defaultSize="0" autoFill="0" autoLine="0" autoPict="0">
                <anchor moveWithCells="1">
                  <from>
                    <xdr:col>0</xdr:col>
                    <xdr:colOff>304800</xdr:colOff>
                    <xdr:row>131</xdr:row>
                    <xdr:rowOff>0</xdr:rowOff>
                  </from>
                  <to>
                    <xdr:col>1</xdr:col>
                    <xdr:colOff>22860</xdr:colOff>
                    <xdr:row>132</xdr:row>
                    <xdr:rowOff>38100</xdr:rowOff>
                  </to>
                </anchor>
              </controlPr>
            </control>
          </mc:Choice>
        </mc:AlternateContent>
        <mc:AlternateContent xmlns:mc="http://schemas.openxmlformats.org/markup-compatibility/2006">
          <mc:Choice Requires="x14">
            <control shapeId="7229" r:id="rId60" name="Check Box 61">
              <controlPr defaultSize="0" autoFill="0" autoLine="0" autoPict="0">
                <anchor moveWithCells="1">
                  <from>
                    <xdr:col>0</xdr:col>
                    <xdr:colOff>304800</xdr:colOff>
                    <xdr:row>133</xdr:row>
                    <xdr:rowOff>0</xdr:rowOff>
                  </from>
                  <to>
                    <xdr:col>1</xdr:col>
                    <xdr:colOff>22860</xdr:colOff>
                    <xdr:row>134</xdr:row>
                    <xdr:rowOff>30480</xdr:rowOff>
                  </to>
                </anchor>
              </controlPr>
            </control>
          </mc:Choice>
        </mc:AlternateContent>
        <mc:AlternateContent xmlns:mc="http://schemas.openxmlformats.org/markup-compatibility/2006">
          <mc:Choice Requires="x14">
            <control shapeId="7230" r:id="rId61" name="Check Box 62">
              <controlPr defaultSize="0" autoFill="0" autoLine="0" autoPict="0">
                <anchor moveWithCells="1">
                  <from>
                    <xdr:col>0</xdr:col>
                    <xdr:colOff>304800</xdr:colOff>
                    <xdr:row>135</xdr:row>
                    <xdr:rowOff>0</xdr:rowOff>
                  </from>
                  <to>
                    <xdr:col>1</xdr:col>
                    <xdr:colOff>22860</xdr:colOff>
                    <xdr:row>136</xdr:row>
                    <xdr:rowOff>30480</xdr:rowOff>
                  </to>
                </anchor>
              </controlPr>
            </control>
          </mc:Choice>
        </mc:AlternateContent>
        <mc:AlternateContent xmlns:mc="http://schemas.openxmlformats.org/markup-compatibility/2006">
          <mc:Choice Requires="x14">
            <control shapeId="7231" r:id="rId62" name="Check Box 63">
              <controlPr defaultSize="0" autoFill="0" autoLine="0" autoPict="0">
                <anchor moveWithCells="1">
                  <from>
                    <xdr:col>1</xdr:col>
                    <xdr:colOff>297180</xdr:colOff>
                    <xdr:row>136</xdr:row>
                    <xdr:rowOff>0</xdr:rowOff>
                  </from>
                  <to>
                    <xdr:col>1</xdr:col>
                    <xdr:colOff>601980</xdr:colOff>
                    <xdr:row>137</xdr:row>
                    <xdr:rowOff>30480</xdr:rowOff>
                  </to>
                </anchor>
              </controlPr>
            </control>
          </mc:Choice>
        </mc:AlternateContent>
        <mc:AlternateContent xmlns:mc="http://schemas.openxmlformats.org/markup-compatibility/2006">
          <mc:Choice Requires="x14">
            <control shapeId="7232" r:id="rId63" name="Check Box 64">
              <controlPr defaultSize="0" autoFill="0" autoLine="0" autoPict="0">
                <anchor moveWithCells="1">
                  <from>
                    <xdr:col>1</xdr:col>
                    <xdr:colOff>297180</xdr:colOff>
                    <xdr:row>136</xdr:row>
                    <xdr:rowOff>175260</xdr:rowOff>
                  </from>
                  <to>
                    <xdr:col>1</xdr:col>
                    <xdr:colOff>601980</xdr:colOff>
                    <xdr:row>137</xdr:row>
                    <xdr:rowOff>190500</xdr:rowOff>
                  </to>
                </anchor>
              </controlPr>
            </control>
          </mc:Choice>
        </mc:AlternateContent>
        <mc:AlternateContent xmlns:mc="http://schemas.openxmlformats.org/markup-compatibility/2006">
          <mc:Choice Requires="x14">
            <control shapeId="7233" r:id="rId64" name="Check Box 65">
              <controlPr defaultSize="0" autoFill="0" autoLine="0" autoPict="0">
                <anchor moveWithCells="1">
                  <from>
                    <xdr:col>1</xdr:col>
                    <xdr:colOff>297180</xdr:colOff>
                    <xdr:row>140</xdr:row>
                    <xdr:rowOff>182880</xdr:rowOff>
                  </from>
                  <to>
                    <xdr:col>1</xdr:col>
                    <xdr:colOff>601980</xdr:colOff>
                    <xdr:row>142</xdr:row>
                    <xdr:rowOff>38100</xdr:rowOff>
                  </to>
                </anchor>
              </controlPr>
            </control>
          </mc:Choice>
        </mc:AlternateContent>
        <mc:AlternateContent xmlns:mc="http://schemas.openxmlformats.org/markup-compatibility/2006">
          <mc:Choice Requires="x14">
            <control shapeId="7234" r:id="rId65" name="Check Box 66">
              <controlPr defaultSize="0" autoFill="0" autoLine="0" autoPict="0">
                <anchor moveWithCells="1">
                  <from>
                    <xdr:col>0</xdr:col>
                    <xdr:colOff>304800</xdr:colOff>
                    <xdr:row>155</xdr:row>
                    <xdr:rowOff>0</xdr:rowOff>
                  </from>
                  <to>
                    <xdr:col>1</xdr:col>
                    <xdr:colOff>22860</xdr:colOff>
                    <xdr:row>156</xdr:row>
                    <xdr:rowOff>30480</xdr:rowOff>
                  </to>
                </anchor>
              </controlPr>
            </control>
          </mc:Choice>
        </mc:AlternateContent>
        <mc:AlternateContent xmlns:mc="http://schemas.openxmlformats.org/markup-compatibility/2006">
          <mc:Choice Requires="x14">
            <control shapeId="7235" r:id="rId66" name="Check Box 67">
              <controlPr defaultSize="0" autoFill="0" autoLine="0" autoPict="0">
                <anchor moveWithCells="1">
                  <from>
                    <xdr:col>0</xdr:col>
                    <xdr:colOff>304800</xdr:colOff>
                    <xdr:row>156</xdr:row>
                    <xdr:rowOff>182880</xdr:rowOff>
                  </from>
                  <to>
                    <xdr:col>1</xdr:col>
                    <xdr:colOff>22860</xdr:colOff>
                    <xdr:row>158</xdr:row>
                    <xdr:rowOff>22860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09"/>
  <sheetViews>
    <sheetView showGridLines="0" zoomScaleNormal="100" zoomScaleSheetLayoutView="120" workbookViewId="0">
      <selection activeCell="P9" sqref="P9"/>
    </sheetView>
  </sheetViews>
  <sheetFormatPr defaultRowHeight="14.4" x14ac:dyDescent="0.3"/>
  <cols>
    <col min="3" max="3" width="9.109375" customWidth="1"/>
    <col min="9" max="9" width="10" customWidth="1"/>
    <col min="11" max="11" width="14" customWidth="1"/>
    <col min="12" max="12" width="10.44140625" customWidth="1"/>
    <col min="13" max="13" width="14.88671875" customWidth="1"/>
  </cols>
  <sheetData>
    <row r="1" spans="1:13" ht="3.75" customHeight="1" thickBot="1" x14ac:dyDescent="0.35">
      <c r="A1" s="1135"/>
      <c r="B1" s="1136"/>
      <c r="C1" s="1136"/>
      <c r="D1" s="1136"/>
      <c r="E1" s="1136"/>
      <c r="F1" s="1136"/>
      <c r="G1" s="1136"/>
      <c r="H1" s="1136"/>
      <c r="I1" s="1136"/>
      <c r="J1" s="1136"/>
      <c r="K1" s="1136"/>
      <c r="L1" s="1136"/>
      <c r="M1" s="1137"/>
    </row>
    <row r="2" spans="1:13" s="437" customFormat="1" ht="16.2" thickBot="1" x14ac:dyDescent="0.35">
      <c r="A2" s="693" t="s">
        <v>214</v>
      </c>
      <c r="B2" s="1138">
        <f>'Contact Info'!B3</f>
        <v>0</v>
      </c>
      <c r="C2" s="1138"/>
      <c r="D2" s="1139" t="s">
        <v>792</v>
      </c>
      <c r="E2" s="1139"/>
      <c r="F2" s="1139"/>
      <c r="G2" s="1138"/>
      <c r="H2" s="1138"/>
      <c r="I2" s="1138"/>
      <c r="J2" s="1138"/>
      <c r="K2" s="1138"/>
      <c r="L2" s="1138"/>
      <c r="M2" s="1138"/>
    </row>
    <row r="3" spans="1:13" ht="21.6" thickBot="1" x14ac:dyDescent="0.45">
      <c r="A3" s="1140" t="s">
        <v>793</v>
      </c>
      <c r="B3" s="1140"/>
      <c r="C3" s="1140"/>
      <c r="D3" s="1140"/>
      <c r="E3" s="1140"/>
      <c r="F3" s="1140"/>
      <c r="G3" s="1140"/>
      <c r="H3" s="1140"/>
      <c r="I3" s="1140"/>
      <c r="J3" s="1140"/>
      <c r="K3" s="1140"/>
      <c r="L3" s="1140"/>
      <c r="M3" s="1140"/>
    </row>
    <row r="4" spans="1:13" ht="35.1" customHeight="1" thickBot="1" x14ac:dyDescent="0.35">
      <c r="A4" s="1141" t="s">
        <v>898</v>
      </c>
      <c r="B4" s="1141"/>
      <c r="C4" s="1141"/>
      <c r="D4" s="1141"/>
      <c r="E4" s="1141"/>
      <c r="F4" s="1141"/>
      <c r="G4" s="1141"/>
      <c r="H4" s="1141"/>
      <c r="I4" s="1141"/>
      <c r="J4" s="1142" t="s">
        <v>794</v>
      </c>
      <c r="K4" s="1142"/>
      <c r="L4" s="1142" t="s">
        <v>795</v>
      </c>
      <c r="M4" s="1142"/>
    </row>
    <row r="5" spans="1:13" ht="18.75" customHeight="1" thickBot="1" x14ac:dyDescent="0.35">
      <c r="A5" s="1133" t="s">
        <v>899</v>
      </c>
      <c r="B5" s="1133"/>
      <c r="C5" s="1133"/>
      <c r="D5" s="1133"/>
      <c r="E5" s="1133"/>
      <c r="F5" s="1133"/>
      <c r="G5" s="1133"/>
      <c r="H5" s="1133"/>
      <c r="I5" s="1133"/>
      <c r="J5" s="1134"/>
      <c r="K5" s="1134"/>
      <c r="L5" s="1134"/>
      <c r="M5" s="1134"/>
    </row>
    <row r="6" spans="1:13" ht="18.75" customHeight="1" thickBot="1" x14ac:dyDescent="0.35">
      <c r="A6" s="1133" t="s">
        <v>796</v>
      </c>
      <c r="B6" s="1133"/>
      <c r="C6" s="1133"/>
      <c r="D6" s="1133"/>
      <c r="E6" s="1133"/>
      <c r="F6" s="1133"/>
      <c r="G6" s="1133"/>
      <c r="H6" s="1133"/>
      <c r="I6" s="1133"/>
      <c r="J6" s="1134"/>
      <c r="K6" s="1134"/>
      <c r="L6" s="1134"/>
      <c r="M6" s="1134"/>
    </row>
    <row r="7" spans="1:13" ht="18.75" customHeight="1" thickBot="1" x14ac:dyDescent="0.35">
      <c r="A7" s="1133" t="s">
        <v>415</v>
      </c>
      <c r="B7" s="1133"/>
      <c r="C7" s="1133"/>
      <c r="D7" s="1133"/>
      <c r="E7" s="1133"/>
      <c r="F7" s="1133"/>
      <c r="G7" s="1133"/>
      <c r="H7" s="1133"/>
      <c r="I7" s="1133"/>
      <c r="J7" s="1134"/>
      <c r="K7" s="1134"/>
      <c r="L7" s="1134"/>
      <c r="M7" s="1134"/>
    </row>
    <row r="8" spans="1:13" ht="18.75" customHeight="1" thickBot="1" x14ac:dyDescent="0.35">
      <c r="A8" s="1133" t="s">
        <v>914</v>
      </c>
      <c r="B8" s="1133"/>
      <c r="C8" s="1133"/>
      <c r="D8" s="1133"/>
      <c r="E8" s="1133"/>
      <c r="F8" s="1133"/>
      <c r="G8" s="1133"/>
      <c r="H8" s="1133"/>
      <c r="I8" s="1133"/>
      <c r="J8" s="1134"/>
      <c r="K8" s="1134"/>
      <c r="L8" s="1134"/>
      <c r="M8" s="1134"/>
    </row>
    <row r="9" spans="1:13" ht="18.75" customHeight="1" thickBot="1" x14ac:dyDescent="0.35">
      <c r="A9" s="1133" t="s">
        <v>900</v>
      </c>
      <c r="B9" s="1133"/>
      <c r="C9" s="1133"/>
      <c r="D9" s="1133"/>
      <c r="E9" s="1133"/>
      <c r="F9" s="1133"/>
      <c r="G9" s="1133"/>
      <c r="H9" s="1133"/>
      <c r="I9" s="1133"/>
      <c r="J9" s="1134"/>
      <c r="K9" s="1134"/>
      <c r="L9" s="1134"/>
      <c r="M9" s="1134"/>
    </row>
    <row r="10" spans="1:13" ht="18.75" customHeight="1" thickBot="1" x14ac:dyDescent="0.35">
      <c r="A10" s="1133" t="s">
        <v>421</v>
      </c>
      <c r="B10" s="1133"/>
      <c r="C10" s="1133"/>
      <c r="D10" s="1133"/>
      <c r="E10" s="1133"/>
      <c r="F10" s="1133"/>
      <c r="G10" s="1133"/>
      <c r="H10" s="1133"/>
      <c r="I10" s="1133"/>
      <c r="J10" s="1134"/>
      <c r="K10" s="1134"/>
      <c r="L10" s="1134"/>
      <c r="M10" s="1134"/>
    </row>
    <row r="11" spans="1:13" ht="16.2" thickBot="1" x14ac:dyDescent="0.35">
      <c r="A11" s="1164"/>
      <c r="B11" s="1165"/>
      <c r="C11" s="1165"/>
      <c r="D11" s="1165"/>
      <c r="E11" s="1165"/>
      <c r="F11" s="1165"/>
      <c r="G11" s="1165"/>
      <c r="H11" s="1165"/>
      <c r="I11" s="1165"/>
      <c r="J11" s="1165"/>
      <c r="K11" s="1165"/>
      <c r="L11" s="1165"/>
      <c r="M11" s="1166"/>
    </row>
    <row r="12" spans="1:13" ht="15" thickBot="1" x14ac:dyDescent="0.35">
      <c r="A12" s="1167" t="s">
        <v>895</v>
      </c>
      <c r="B12" s="1168"/>
      <c r="C12" s="1168"/>
      <c r="D12" s="1168"/>
      <c r="E12" s="1168"/>
      <c r="F12" s="1168"/>
      <c r="G12" s="1168"/>
      <c r="H12" s="1168"/>
      <c r="I12" s="1168"/>
      <c r="J12" s="1168"/>
      <c r="K12" s="1168"/>
      <c r="L12" s="1168"/>
      <c r="M12" s="1169"/>
    </row>
    <row r="13" spans="1:13" ht="15" thickBot="1" x14ac:dyDescent="0.35">
      <c r="A13" s="1167"/>
      <c r="B13" s="1168"/>
      <c r="C13" s="1168"/>
      <c r="D13" s="1168"/>
      <c r="E13" s="1168"/>
      <c r="F13" s="1168"/>
      <c r="G13" s="1168"/>
      <c r="H13" s="1168"/>
      <c r="I13" s="1168"/>
      <c r="J13" s="1168"/>
      <c r="K13" s="1168"/>
      <c r="L13" s="1168"/>
      <c r="M13" s="1169"/>
    </row>
    <row r="14" spans="1:13" ht="15" thickBot="1" x14ac:dyDescent="0.35">
      <c r="A14" s="1167"/>
      <c r="B14" s="1168"/>
      <c r="C14" s="1168"/>
      <c r="D14" s="1168"/>
      <c r="E14" s="1168"/>
      <c r="F14" s="1168"/>
      <c r="G14" s="1168"/>
      <c r="H14" s="1168"/>
      <c r="I14" s="1168"/>
      <c r="J14" s="1168"/>
      <c r="K14" s="1168"/>
      <c r="L14" s="1168"/>
      <c r="M14" s="1169"/>
    </row>
    <row r="15" spans="1:13" ht="15" thickBot="1" x14ac:dyDescent="0.35">
      <c r="A15" s="1170" t="s">
        <v>797</v>
      </c>
      <c r="B15" s="1170"/>
      <c r="C15" s="1170"/>
      <c r="D15" s="1170"/>
      <c r="E15" s="1170"/>
      <c r="F15" s="1170"/>
      <c r="G15" s="1170"/>
      <c r="H15" s="1170"/>
      <c r="I15" s="1170"/>
      <c r="J15" s="1170"/>
      <c r="K15" s="1170"/>
      <c r="L15" s="1170"/>
      <c r="M15" s="1170"/>
    </row>
    <row r="16" spans="1:13" ht="15" thickBot="1" x14ac:dyDescent="0.35">
      <c r="A16" s="1171" t="s">
        <v>798</v>
      </c>
      <c r="B16" s="1171"/>
      <c r="C16" s="1171"/>
      <c r="D16" s="1153" t="s">
        <v>25</v>
      </c>
      <c r="E16" s="1154"/>
      <c r="F16" s="1157"/>
      <c r="G16" s="1158"/>
      <c r="H16" s="1158"/>
      <c r="I16" s="1158"/>
      <c r="J16" s="1158"/>
      <c r="K16" s="1158"/>
      <c r="L16" s="1158"/>
      <c r="M16" s="1159"/>
    </row>
    <row r="17" spans="1:13" ht="15" thickBot="1" x14ac:dyDescent="0.35">
      <c r="A17" s="1171"/>
      <c r="B17" s="1171"/>
      <c r="C17" s="1171"/>
      <c r="D17" s="1155"/>
      <c r="E17" s="1156"/>
      <c r="F17" s="1160"/>
      <c r="G17" s="1161"/>
      <c r="H17" s="1161"/>
      <c r="I17" s="1161"/>
      <c r="J17" s="1161"/>
      <c r="K17" s="1161"/>
      <c r="L17" s="1161"/>
      <c r="M17" s="1162"/>
    </row>
    <row r="18" spans="1:13" ht="15" thickBot="1" x14ac:dyDescent="0.35">
      <c r="A18" s="688" t="s">
        <v>805</v>
      </c>
      <c r="B18" s="688" t="s">
        <v>903</v>
      </c>
      <c r="C18" s="688" t="s">
        <v>806</v>
      </c>
      <c r="D18" s="1143" t="s">
        <v>799</v>
      </c>
      <c r="E18" s="1143"/>
      <c r="F18" s="1143"/>
      <c r="G18" s="1143"/>
      <c r="H18" s="1143"/>
      <c r="I18" s="1143"/>
      <c r="J18" s="1143"/>
      <c r="K18" s="1143"/>
      <c r="L18" s="1143"/>
      <c r="M18" s="1143"/>
    </row>
    <row r="19" spans="1:13" ht="15" thickBot="1" x14ac:dyDescent="0.35">
      <c r="A19" s="670"/>
      <c r="B19" s="674"/>
      <c r="C19" s="670"/>
      <c r="D19" s="1143"/>
      <c r="E19" s="1143"/>
      <c r="F19" s="1143"/>
      <c r="G19" s="1143"/>
      <c r="H19" s="1143"/>
      <c r="I19" s="1143"/>
      <c r="J19" s="1143"/>
      <c r="K19" s="1143"/>
      <c r="L19" s="1143"/>
      <c r="M19" s="1143"/>
    </row>
    <row r="20" spans="1:13" ht="15" thickBot="1" x14ac:dyDescent="0.35">
      <c r="A20" s="1144" t="s">
        <v>897</v>
      </c>
      <c r="B20" s="1145"/>
      <c r="C20" s="1145"/>
      <c r="D20" s="1145"/>
      <c r="E20" s="1145"/>
      <c r="F20" s="1145"/>
      <c r="G20" s="1145"/>
      <c r="H20" s="1145"/>
      <c r="I20" s="1145"/>
      <c r="J20" s="1145"/>
      <c r="K20" s="1145"/>
      <c r="L20" s="1145"/>
      <c r="M20" s="1146"/>
    </row>
    <row r="21" spans="1:13" x14ac:dyDescent="0.3">
      <c r="A21" s="1147" t="s">
        <v>800</v>
      </c>
      <c r="B21" s="1148"/>
      <c r="C21" s="1149"/>
      <c r="D21" s="1153" t="s">
        <v>25</v>
      </c>
      <c r="E21" s="1154"/>
      <c r="F21" s="1157"/>
      <c r="G21" s="1158"/>
      <c r="H21" s="1158"/>
      <c r="I21" s="1158"/>
      <c r="J21" s="1158"/>
      <c r="K21" s="1158"/>
      <c r="L21" s="1158"/>
      <c r="M21" s="1159"/>
    </row>
    <row r="22" spans="1:13" ht="15" thickBot="1" x14ac:dyDescent="0.35">
      <c r="A22" s="1150"/>
      <c r="B22" s="1151"/>
      <c r="C22" s="1152"/>
      <c r="D22" s="1155"/>
      <c r="E22" s="1156"/>
      <c r="F22" s="1160"/>
      <c r="G22" s="1161"/>
      <c r="H22" s="1161"/>
      <c r="I22" s="1161"/>
      <c r="J22" s="1161"/>
      <c r="K22" s="1161"/>
      <c r="L22" s="1161"/>
      <c r="M22" s="1162"/>
    </row>
    <row r="23" spans="1:13" ht="15" thickBot="1" x14ac:dyDescent="0.35">
      <c r="A23" s="689" t="s">
        <v>805</v>
      </c>
      <c r="B23" s="689" t="s">
        <v>903</v>
      </c>
      <c r="C23" s="689" t="s">
        <v>806</v>
      </c>
      <c r="D23" s="1163" t="s">
        <v>945</v>
      </c>
      <c r="E23" s="1163"/>
      <c r="F23" s="1163"/>
      <c r="G23" s="1163"/>
      <c r="H23" s="1163"/>
      <c r="I23" s="1163"/>
      <c r="J23" s="1163"/>
      <c r="K23" s="1163"/>
      <c r="L23" s="1163"/>
      <c r="M23" s="1163"/>
    </row>
    <row r="24" spans="1:13" ht="15" thickBot="1" x14ac:dyDescent="0.35">
      <c r="A24" s="670"/>
      <c r="B24" s="674"/>
      <c r="C24" s="670"/>
      <c r="D24" s="1163"/>
      <c r="E24" s="1163"/>
      <c r="F24" s="1163"/>
      <c r="G24" s="1163"/>
      <c r="H24" s="1163"/>
      <c r="I24" s="1163"/>
      <c r="J24" s="1163"/>
      <c r="K24" s="1163"/>
      <c r="L24" s="1163"/>
      <c r="M24" s="1163"/>
    </row>
    <row r="25" spans="1:13" ht="15" thickBot="1" x14ac:dyDescent="0.35">
      <c r="A25" s="1185" t="s">
        <v>802</v>
      </c>
      <c r="B25" s="1186"/>
      <c r="C25" s="1186"/>
      <c r="D25" s="1186"/>
      <c r="E25" s="1186"/>
      <c r="F25" s="1186"/>
      <c r="G25" s="1186"/>
      <c r="H25" s="1186"/>
      <c r="I25" s="1186"/>
      <c r="J25" s="1186"/>
      <c r="K25" s="1186"/>
      <c r="L25" s="1186"/>
      <c r="M25" s="1187"/>
    </row>
    <row r="26" spans="1:13" x14ac:dyDescent="0.3">
      <c r="A26" s="1188" t="s">
        <v>803</v>
      </c>
      <c r="B26" s="1188"/>
      <c r="C26" s="1188"/>
      <c r="D26" s="1153" t="s">
        <v>25</v>
      </c>
      <c r="E26" s="1154"/>
      <c r="F26" s="1157"/>
      <c r="G26" s="1158"/>
      <c r="H26" s="1158"/>
      <c r="I26" s="1158"/>
      <c r="J26" s="1158"/>
      <c r="K26" s="1158"/>
      <c r="L26" s="1158"/>
      <c r="M26" s="1159"/>
    </row>
    <row r="27" spans="1:13" ht="15" thickBot="1" x14ac:dyDescent="0.35">
      <c r="A27" s="1189"/>
      <c r="B27" s="1189"/>
      <c r="C27" s="1189"/>
      <c r="D27" s="1155"/>
      <c r="E27" s="1156"/>
      <c r="F27" s="1160"/>
      <c r="G27" s="1161"/>
      <c r="H27" s="1161"/>
      <c r="I27" s="1161"/>
      <c r="J27" s="1161"/>
      <c r="K27" s="1161"/>
      <c r="L27" s="1161"/>
      <c r="M27" s="1162"/>
    </row>
    <row r="28" spans="1:13" ht="15" thickBot="1" x14ac:dyDescent="0.35">
      <c r="A28" s="688" t="s">
        <v>805</v>
      </c>
      <c r="B28" s="688" t="s">
        <v>146</v>
      </c>
      <c r="C28" s="688" t="s">
        <v>806</v>
      </c>
      <c r="D28" s="1190" t="s">
        <v>804</v>
      </c>
      <c r="E28" s="1190"/>
      <c r="F28" s="1190"/>
      <c r="G28" s="1190"/>
      <c r="H28" s="1190"/>
      <c r="I28" s="1190"/>
      <c r="J28" s="1190"/>
      <c r="K28" s="1190"/>
      <c r="L28" s="1190"/>
      <c r="M28" s="1190"/>
    </row>
    <row r="29" spans="1:13" ht="21" customHeight="1" thickBot="1" x14ac:dyDescent="0.35">
      <c r="A29" s="670"/>
      <c r="B29" s="670"/>
      <c r="C29" s="670"/>
      <c r="D29" s="1190"/>
      <c r="E29" s="1190"/>
      <c r="F29" s="1190"/>
      <c r="G29" s="1190"/>
      <c r="H29" s="1190"/>
      <c r="I29" s="1190"/>
      <c r="J29" s="1190"/>
      <c r="K29" s="1190"/>
      <c r="L29" s="1190"/>
      <c r="M29" s="1190"/>
    </row>
    <row r="30" spans="1:13" ht="15.75" customHeight="1" x14ac:dyDescent="0.3">
      <c r="A30" s="1191" t="s">
        <v>805</v>
      </c>
      <c r="B30" s="1191" t="s">
        <v>146</v>
      </c>
      <c r="C30" s="1191" t="s">
        <v>806</v>
      </c>
      <c r="D30" s="1193" t="s">
        <v>904</v>
      </c>
      <c r="E30" s="1194"/>
      <c r="F30" s="1194"/>
      <c r="G30" s="1194"/>
      <c r="H30" s="1194"/>
      <c r="I30" s="1194"/>
      <c r="J30" s="1194"/>
      <c r="K30" s="1194"/>
      <c r="L30" s="1194"/>
      <c r="M30" s="1195"/>
    </row>
    <row r="31" spans="1:13" ht="18.75" customHeight="1" thickBot="1" x14ac:dyDescent="0.35">
      <c r="A31" s="1192"/>
      <c r="B31" s="1192"/>
      <c r="C31" s="1192"/>
      <c r="D31" s="1196"/>
      <c r="E31" s="1197"/>
      <c r="F31" s="1197"/>
      <c r="G31" s="1197"/>
      <c r="H31" s="1197"/>
      <c r="I31" s="1197"/>
      <c r="J31" s="1197"/>
      <c r="K31" s="1197"/>
      <c r="L31" s="1197"/>
      <c r="M31" s="1198"/>
    </row>
    <row r="32" spans="1:13" x14ac:dyDescent="0.3">
      <c r="A32" s="1172"/>
      <c r="B32" s="1172"/>
      <c r="C32" s="1172"/>
      <c r="D32" s="1196"/>
      <c r="E32" s="1197"/>
      <c r="F32" s="1197"/>
      <c r="G32" s="1197"/>
      <c r="H32" s="1197"/>
      <c r="I32" s="1197"/>
      <c r="J32" s="1197"/>
      <c r="K32" s="1197"/>
      <c r="L32" s="1197"/>
      <c r="M32" s="1198"/>
    </row>
    <row r="33" spans="1:13" ht="18.75" customHeight="1" thickBot="1" x14ac:dyDescent="0.35">
      <c r="A33" s="1173"/>
      <c r="B33" s="1173"/>
      <c r="C33" s="1173"/>
      <c r="D33" s="1199"/>
      <c r="E33" s="1200"/>
      <c r="F33" s="1200"/>
      <c r="G33" s="1200"/>
      <c r="H33" s="1200"/>
      <c r="I33" s="1200"/>
      <c r="J33" s="1200"/>
      <c r="K33" s="1200"/>
      <c r="L33" s="1200"/>
      <c r="M33" s="1201"/>
    </row>
    <row r="34" spans="1:13" ht="15" thickBot="1" x14ac:dyDescent="0.35">
      <c r="A34" s="1174" t="s">
        <v>807</v>
      </c>
      <c r="B34" s="1175"/>
      <c r="C34" s="1175"/>
      <c r="D34" s="1175"/>
      <c r="E34" s="1175"/>
      <c r="F34" s="1175"/>
      <c r="G34" s="1175"/>
      <c r="H34" s="1175"/>
      <c r="I34" s="1175"/>
      <c r="J34" s="1175"/>
      <c r="K34" s="1175"/>
      <c r="L34" s="1175"/>
      <c r="M34" s="1176"/>
    </row>
    <row r="35" spans="1:13" x14ac:dyDescent="0.3">
      <c r="A35" s="1177" t="s">
        <v>808</v>
      </c>
      <c r="B35" s="1177"/>
      <c r="C35" s="1177"/>
      <c r="D35" s="1153" t="s">
        <v>25</v>
      </c>
      <c r="E35" s="1154"/>
      <c r="F35" s="1179"/>
      <c r="G35" s="1180"/>
      <c r="H35" s="1180"/>
      <c r="I35" s="1180"/>
      <c r="J35" s="1180"/>
      <c r="K35" s="1180"/>
      <c r="L35" s="1180"/>
      <c r="M35" s="1181"/>
    </row>
    <row r="36" spans="1:13" ht="15" thickBot="1" x14ac:dyDescent="0.35">
      <c r="A36" s="1178"/>
      <c r="B36" s="1178"/>
      <c r="C36" s="1178"/>
      <c r="D36" s="1155"/>
      <c r="E36" s="1156"/>
      <c r="F36" s="1182"/>
      <c r="G36" s="1183"/>
      <c r="H36" s="1183"/>
      <c r="I36" s="1183"/>
      <c r="J36" s="1183"/>
      <c r="K36" s="1183"/>
      <c r="L36" s="1183"/>
      <c r="M36" s="1184"/>
    </row>
    <row r="37" spans="1:13" ht="15" thickBot="1" x14ac:dyDescent="0.35">
      <c r="A37" s="689" t="s">
        <v>805</v>
      </c>
      <c r="B37" s="689" t="s">
        <v>146</v>
      </c>
      <c r="C37" s="689" t="s">
        <v>806</v>
      </c>
      <c r="D37" s="1163" t="s">
        <v>946</v>
      </c>
      <c r="E37" s="1163"/>
      <c r="F37" s="1163"/>
      <c r="G37" s="1163"/>
      <c r="H37" s="1163"/>
      <c r="I37" s="1163"/>
      <c r="J37" s="1163"/>
      <c r="K37" s="1163"/>
      <c r="L37" s="1163"/>
      <c r="M37" s="1163"/>
    </row>
    <row r="38" spans="1:13" ht="15" thickBot="1" x14ac:dyDescent="0.35">
      <c r="A38" s="670"/>
      <c r="B38" s="670"/>
      <c r="C38" s="670"/>
      <c r="D38" s="1163"/>
      <c r="E38" s="1163"/>
      <c r="F38" s="1163"/>
      <c r="G38" s="1163"/>
      <c r="H38" s="1163"/>
      <c r="I38" s="1163"/>
      <c r="J38" s="1163"/>
      <c r="K38" s="1163"/>
      <c r="L38" s="1163"/>
      <c r="M38" s="1163"/>
    </row>
    <row r="39" spans="1:13" ht="15" thickBot="1" x14ac:dyDescent="0.35">
      <c r="A39" s="689" t="s">
        <v>805</v>
      </c>
      <c r="B39" s="689" t="s">
        <v>146</v>
      </c>
      <c r="C39" s="689" t="s">
        <v>806</v>
      </c>
      <c r="D39" s="1163" t="s">
        <v>810</v>
      </c>
      <c r="E39" s="1163"/>
      <c r="F39" s="1163"/>
      <c r="G39" s="1163"/>
      <c r="H39" s="1163"/>
      <c r="I39" s="1163"/>
      <c r="J39" s="1163"/>
      <c r="K39" s="1163"/>
      <c r="L39" s="1163"/>
      <c r="M39" s="1163"/>
    </row>
    <row r="40" spans="1:13" ht="15" thickBot="1" x14ac:dyDescent="0.35">
      <c r="A40" s="670"/>
      <c r="B40" s="670"/>
      <c r="C40" s="670"/>
      <c r="D40" s="1163"/>
      <c r="E40" s="1163"/>
      <c r="F40" s="1163"/>
      <c r="G40" s="1163"/>
      <c r="H40" s="1163"/>
      <c r="I40" s="1163"/>
      <c r="J40" s="1163"/>
      <c r="K40" s="1163"/>
      <c r="L40" s="1163"/>
      <c r="M40" s="1163"/>
    </row>
    <row r="41" spans="1:13" ht="15" thickBot="1" x14ac:dyDescent="0.35">
      <c r="A41" s="689" t="s">
        <v>805</v>
      </c>
      <c r="B41" s="689" t="s">
        <v>146</v>
      </c>
      <c r="C41" s="689" t="s">
        <v>806</v>
      </c>
      <c r="D41" s="1163" t="s">
        <v>811</v>
      </c>
      <c r="E41" s="1163"/>
      <c r="F41" s="1163"/>
      <c r="G41" s="1163"/>
      <c r="H41" s="1163"/>
      <c r="I41" s="1163"/>
      <c r="J41" s="1163"/>
      <c r="K41" s="1163"/>
      <c r="L41" s="1163"/>
      <c r="M41" s="1163"/>
    </row>
    <row r="42" spans="1:13" ht="15" thickBot="1" x14ac:dyDescent="0.35">
      <c r="A42" s="670"/>
      <c r="B42" s="670"/>
      <c r="C42" s="670"/>
      <c r="D42" s="1163"/>
      <c r="E42" s="1163"/>
      <c r="F42" s="1163"/>
      <c r="G42" s="1163"/>
      <c r="H42" s="1163"/>
      <c r="I42" s="1163"/>
      <c r="J42" s="1163"/>
      <c r="K42" s="1163"/>
      <c r="L42" s="1163"/>
      <c r="M42" s="1163"/>
    </row>
    <row r="43" spans="1:13" ht="15" thickBot="1" x14ac:dyDescent="0.35">
      <c r="A43" s="1205" t="s">
        <v>812</v>
      </c>
      <c r="B43" s="1206"/>
      <c r="C43" s="1206"/>
      <c r="D43" s="1206"/>
      <c r="E43" s="1206"/>
      <c r="F43" s="1206"/>
      <c r="G43" s="1206"/>
      <c r="H43" s="1206"/>
      <c r="I43" s="1206"/>
      <c r="J43" s="1206"/>
      <c r="K43" s="1206"/>
      <c r="L43" s="1206"/>
      <c r="M43" s="1207"/>
    </row>
    <row r="44" spans="1:13" x14ac:dyDescent="0.3">
      <c r="A44" s="1188" t="s">
        <v>813</v>
      </c>
      <c r="B44" s="1188"/>
      <c r="C44" s="1188"/>
      <c r="D44" s="1153" t="s">
        <v>25</v>
      </c>
      <c r="E44" s="1154"/>
      <c r="F44" s="1179"/>
      <c r="G44" s="1180"/>
      <c r="H44" s="1180"/>
      <c r="I44" s="1180"/>
      <c r="J44" s="1180"/>
      <c r="K44" s="1180"/>
      <c r="L44" s="1180"/>
      <c r="M44" s="1181"/>
    </row>
    <row r="45" spans="1:13" ht="15" thickBot="1" x14ac:dyDescent="0.35">
      <c r="A45" s="1189"/>
      <c r="B45" s="1189"/>
      <c r="C45" s="1189"/>
      <c r="D45" s="1155"/>
      <c r="E45" s="1156"/>
      <c r="F45" s="1182"/>
      <c r="G45" s="1183"/>
      <c r="H45" s="1183"/>
      <c r="I45" s="1183"/>
      <c r="J45" s="1183"/>
      <c r="K45" s="1183"/>
      <c r="L45" s="1183"/>
      <c r="M45" s="1184"/>
    </row>
    <row r="46" spans="1:13" ht="15" thickBot="1" x14ac:dyDescent="0.35">
      <c r="A46" s="688" t="s">
        <v>805</v>
      </c>
      <c r="B46" s="688" t="s">
        <v>146</v>
      </c>
      <c r="C46" s="688" t="s">
        <v>806</v>
      </c>
      <c r="D46" s="1190" t="s">
        <v>814</v>
      </c>
      <c r="E46" s="1190"/>
      <c r="F46" s="1190"/>
      <c r="G46" s="1190"/>
      <c r="H46" s="1190"/>
      <c r="I46" s="1190"/>
      <c r="J46" s="1190"/>
      <c r="K46" s="1190"/>
      <c r="L46" s="1190"/>
      <c r="M46" s="1190"/>
    </row>
    <row r="47" spans="1:13" ht="15" thickBot="1" x14ac:dyDescent="0.35">
      <c r="A47" s="670"/>
      <c r="B47" s="670"/>
      <c r="C47" s="670"/>
      <c r="D47" s="1190"/>
      <c r="E47" s="1190"/>
      <c r="F47" s="1190"/>
      <c r="G47" s="1190"/>
      <c r="H47" s="1190"/>
      <c r="I47" s="1190"/>
      <c r="J47" s="1190"/>
      <c r="K47" s="1190"/>
      <c r="L47" s="1190"/>
      <c r="M47" s="1190"/>
    </row>
    <row r="48" spans="1:13" ht="15" thickBot="1" x14ac:dyDescent="0.35">
      <c r="A48" s="1174" t="s">
        <v>815</v>
      </c>
      <c r="B48" s="1175"/>
      <c r="C48" s="1175"/>
      <c r="D48" s="1175"/>
      <c r="E48" s="1175"/>
      <c r="F48" s="1175"/>
      <c r="G48" s="1175"/>
      <c r="H48" s="1175"/>
      <c r="I48" s="1175"/>
      <c r="J48" s="1175"/>
      <c r="K48" s="1175"/>
      <c r="L48" s="1175"/>
      <c r="M48" s="1176"/>
    </row>
    <row r="49" spans="1:13" ht="15" customHeight="1" x14ac:dyDescent="0.3">
      <c r="A49" s="1147" t="s">
        <v>905</v>
      </c>
      <c r="B49" s="1148"/>
      <c r="C49" s="1148"/>
      <c r="D49" s="1153" t="s">
        <v>25</v>
      </c>
      <c r="E49" s="1154"/>
      <c r="F49" s="1179"/>
      <c r="G49" s="1180"/>
      <c r="H49" s="1180"/>
      <c r="I49" s="1180"/>
      <c r="J49" s="1180"/>
      <c r="K49" s="1180"/>
      <c r="L49" s="1180"/>
      <c r="M49" s="1181"/>
    </row>
    <row r="50" spans="1:13" ht="15" thickBot="1" x14ac:dyDescent="0.35">
      <c r="A50" s="1150"/>
      <c r="B50" s="1151"/>
      <c r="C50" s="1151"/>
      <c r="D50" s="1155"/>
      <c r="E50" s="1156"/>
      <c r="F50" s="1182"/>
      <c r="G50" s="1183"/>
      <c r="H50" s="1183"/>
      <c r="I50" s="1183"/>
      <c r="J50" s="1183"/>
      <c r="K50" s="1183"/>
      <c r="L50" s="1183"/>
      <c r="M50" s="1184"/>
    </row>
    <row r="51" spans="1:13" ht="15" thickBot="1" x14ac:dyDescent="0.35">
      <c r="A51" s="671" t="s">
        <v>816</v>
      </c>
      <c r="B51" s="1202" t="s">
        <v>817</v>
      </c>
      <c r="C51" s="1202"/>
      <c r="D51" s="1203"/>
      <c r="E51" s="1203"/>
      <c r="F51" s="1203"/>
      <c r="G51" s="1203"/>
      <c r="H51" s="1203"/>
      <c r="I51" s="1203"/>
      <c r="J51" s="1203"/>
      <c r="K51" s="1203"/>
      <c r="L51" s="1203"/>
      <c r="M51" s="1204"/>
    </row>
    <row r="52" spans="1:13" ht="15" thickBot="1" x14ac:dyDescent="0.35">
      <c r="A52" s="689" t="s">
        <v>805</v>
      </c>
      <c r="B52" s="689" t="s">
        <v>146</v>
      </c>
      <c r="C52" s="689" t="s">
        <v>806</v>
      </c>
      <c r="D52" s="690" t="s">
        <v>936</v>
      </c>
      <c r="E52" s="675"/>
      <c r="F52" s="675"/>
      <c r="G52" s="675"/>
      <c r="H52" s="675"/>
      <c r="I52" s="675"/>
      <c r="J52" s="675"/>
      <c r="K52" s="675"/>
      <c r="L52" s="675"/>
      <c r="M52" s="676"/>
    </row>
    <row r="53" spans="1:13" ht="15" thickBot="1" x14ac:dyDescent="0.35">
      <c r="A53" s="670"/>
      <c r="B53" s="670"/>
      <c r="C53" s="670"/>
      <c r="D53" s="1218" t="s">
        <v>947</v>
      </c>
      <c r="E53" s="1219"/>
      <c r="F53" s="1219"/>
      <c r="G53" s="1219"/>
      <c r="H53" s="1219"/>
      <c r="I53" s="1219"/>
      <c r="J53" s="1219"/>
      <c r="K53" s="1219"/>
      <c r="L53" s="1219"/>
      <c r="M53" s="1220"/>
    </row>
    <row r="54" spans="1:13" ht="15" thickBot="1" x14ac:dyDescent="0.35">
      <c r="A54" s="689" t="s">
        <v>805</v>
      </c>
      <c r="B54" s="689" t="s">
        <v>146</v>
      </c>
      <c r="C54" s="689" t="s">
        <v>806</v>
      </c>
      <c r="D54" s="690" t="s">
        <v>962</v>
      </c>
      <c r="E54" s="672"/>
      <c r="F54" s="672"/>
      <c r="G54" s="672"/>
      <c r="H54" s="672"/>
      <c r="I54" s="672"/>
      <c r="J54" s="672"/>
      <c r="K54" s="672"/>
      <c r="L54" s="672"/>
      <c r="M54" s="673"/>
    </row>
    <row r="55" spans="1:13" ht="15" thickBot="1" x14ac:dyDescent="0.35">
      <c r="A55" s="670"/>
      <c r="B55" s="670"/>
      <c r="C55" s="670"/>
      <c r="D55" s="1221" t="s">
        <v>948</v>
      </c>
      <c r="E55" s="1222"/>
      <c r="F55" s="1222"/>
      <c r="G55" s="1222"/>
      <c r="H55" s="1222"/>
      <c r="I55" s="1222"/>
      <c r="J55" s="1222"/>
      <c r="K55" s="1222"/>
      <c r="L55" s="1222"/>
      <c r="M55" s="1223"/>
    </row>
    <row r="56" spans="1:13" ht="15" thickBot="1" x14ac:dyDescent="0.35">
      <c r="A56" s="691" t="s">
        <v>816</v>
      </c>
      <c r="B56" s="1224" t="s">
        <v>949</v>
      </c>
      <c r="C56" s="1224"/>
      <c r="D56" s="1224"/>
      <c r="E56" s="1224"/>
      <c r="F56" s="1224"/>
      <c r="G56" s="1224"/>
      <c r="H56" s="1224"/>
      <c r="I56" s="1224"/>
      <c r="J56" s="1224"/>
      <c r="K56" s="1224"/>
      <c r="L56" s="1224"/>
      <c r="M56" s="1225"/>
    </row>
    <row r="57" spans="1:13" ht="15" thickBot="1" x14ac:dyDescent="0.35">
      <c r="A57" s="689" t="s">
        <v>805</v>
      </c>
      <c r="B57" s="689" t="s">
        <v>146</v>
      </c>
      <c r="C57" s="689" t="s">
        <v>806</v>
      </c>
      <c r="D57" s="692" t="s">
        <v>937</v>
      </c>
      <c r="E57" s="677"/>
      <c r="F57" s="677"/>
      <c r="G57" s="677"/>
      <c r="H57" s="677"/>
      <c r="I57" s="677"/>
      <c r="J57" s="677"/>
      <c r="K57" s="677"/>
      <c r="L57" s="677"/>
      <c r="M57" s="678"/>
    </row>
    <row r="58" spans="1:13" ht="15" thickBot="1" x14ac:dyDescent="0.35">
      <c r="A58" s="670"/>
      <c r="B58" s="670"/>
      <c r="C58" s="670"/>
      <c r="D58" s="1218" t="s">
        <v>950</v>
      </c>
      <c r="E58" s="1219"/>
      <c r="F58" s="1219"/>
      <c r="G58" s="1219"/>
      <c r="H58" s="1219"/>
      <c r="I58" s="1219"/>
      <c r="J58" s="1219"/>
      <c r="K58" s="1219"/>
      <c r="L58" s="1219"/>
      <c r="M58" s="1220"/>
    </row>
    <row r="59" spans="1:13" ht="15" thickBot="1" x14ac:dyDescent="0.35">
      <c r="A59" s="689" t="s">
        <v>805</v>
      </c>
      <c r="B59" s="689" t="s">
        <v>146</v>
      </c>
      <c r="C59" s="689" t="s">
        <v>806</v>
      </c>
      <c r="D59" s="690" t="s">
        <v>938</v>
      </c>
      <c r="E59" s="672"/>
      <c r="F59" s="672"/>
      <c r="G59" s="672"/>
      <c r="H59" s="672"/>
      <c r="I59" s="672"/>
      <c r="J59" s="672"/>
      <c r="K59" s="672"/>
      <c r="L59" s="672"/>
      <c r="M59" s="673"/>
    </row>
    <row r="60" spans="1:13" ht="15" thickBot="1" x14ac:dyDescent="0.35">
      <c r="A60" s="670"/>
      <c r="B60" s="670"/>
      <c r="C60" s="670"/>
      <c r="D60" s="1218" t="s">
        <v>906</v>
      </c>
      <c r="E60" s="1219"/>
      <c r="F60" s="1219"/>
      <c r="G60" s="1219"/>
      <c r="H60" s="1219"/>
      <c r="I60" s="1219"/>
      <c r="J60" s="1219"/>
      <c r="K60" s="1219"/>
      <c r="L60" s="1219"/>
      <c r="M60" s="1220"/>
    </row>
    <row r="61" spans="1:13" ht="15" thickBot="1" x14ac:dyDescent="0.35">
      <c r="A61" s="689" t="s">
        <v>805</v>
      </c>
      <c r="B61" s="689" t="s">
        <v>146</v>
      </c>
      <c r="C61" s="689" t="s">
        <v>806</v>
      </c>
      <c r="D61" s="692" t="s">
        <v>939</v>
      </c>
      <c r="E61" s="677"/>
      <c r="F61" s="677"/>
      <c r="G61" s="677"/>
      <c r="H61" s="677"/>
      <c r="I61" s="677"/>
      <c r="J61" s="677"/>
      <c r="K61" s="677"/>
      <c r="L61" s="677"/>
      <c r="M61" s="678"/>
    </row>
    <row r="62" spans="1:13" ht="15" thickBot="1" x14ac:dyDescent="0.35">
      <c r="A62" s="670"/>
      <c r="B62" s="670"/>
      <c r="C62" s="670"/>
      <c r="D62" s="1218" t="s">
        <v>907</v>
      </c>
      <c r="E62" s="1219"/>
      <c r="F62" s="1219"/>
      <c r="G62" s="1219"/>
      <c r="H62" s="1219"/>
      <c r="I62" s="1219"/>
      <c r="J62" s="1219"/>
      <c r="K62" s="1219"/>
      <c r="L62" s="1219"/>
      <c r="M62" s="1220"/>
    </row>
    <row r="63" spans="1:13" x14ac:dyDescent="0.3">
      <c r="A63" s="1188" t="s">
        <v>820</v>
      </c>
      <c r="B63" s="1188"/>
      <c r="C63" s="1188"/>
      <c r="D63" s="1153" t="s">
        <v>25</v>
      </c>
      <c r="E63" s="1154"/>
      <c r="F63" s="1179"/>
      <c r="G63" s="1180"/>
      <c r="H63" s="1180"/>
      <c r="I63" s="1180"/>
      <c r="J63" s="1180"/>
      <c r="K63" s="1180"/>
      <c r="L63" s="1180"/>
      <c r="M63" s="1181"/>
    </row>
    <row r="64" spans="1:13" ht="15" thickBot="1" x14ac:dyDescent="0.35">
      <c r="A64" s="1189"/>
      <c r="B64" s="1189"/>
      <c r="C64" s="1189"/>
      <c r="D64" s="1155"/>
      <c r="E64" s="1156"/>
      <c r="F64" s="1182"/>
      <c r="G64" s="1183"/>
      <c r="H64" s="1183"/>
      <c r="I64" s="1183"/>
      <c r="J64" s="1183"/>
      <c r="K64" s="1183"/>
      <c r="L64" s="1183"/>
      <c r="M64" s="1184"/>
    </row>
    <row r="65" spans="1:13" ht="15" thickBot="1" x14ac:dyDescent="0.35">
      <c r="A65" s="688" t="s">
        <v>805</v>
      </c>
      <c r="B65" s="688" t="s">
        <v>146</v>
      </c>
      <c r="C65" s="688" t="s">
        <v>806</v>
      </c>
      <c r="D65" s="1208" t="s">
        <v>821</v>
      </c>
      <c r="E65" s="1210" t="s">
        <v>822</v>
      </c>
      <c r="F65" s="1210"/>
      <c r="G65" s="1210"/>
      <c r="H65" s="1210"/>
      <c r="I65" s="1210"/>
      <c r="J65" s="1210"/>
      <c r="K65" s="1210"/>
      <c r="L65" s="1210"/>
      <c r="M65" s="1211"/>
    </row>
    <row r="66" spans="1:13" ht="15" thickBot="1" x14ac:dyDescent="0.35">
      <c r="A66" s="670"/>
      <c r="B66" s="670"/>
      <c r="C66" s="670"/>
      <c r="D66" s="1209"/>
      <c r="E66" s="1212"/>
      <c r="F66" s="1212"/>
      <c r="G66" s="1212"/>
      <c r="H66" s="1212"/>
      <c r="I66" s="1212"/>
      <c r="J66" s="1212"/>
      <c r="K66" s="1212"/>
      <c r="L66" s="1212"/>
      <c r="M66" s="1213"/>
    </row>
    <row r="67" spans="1:13" ht="15" thickBot="1" x14ac:dyDescent="0.35">
      <c r="A67" s="688" t="s">
        <v>805</v>
      </c>
      <c r="B67" s="688" t="s">
        <v>146</v>
      </c>
      <c r="C67" s="688" t="s">
        <v>806</v>
      </c>
      <c r="D67" s="1208" t="s">
        <v>823</v>
      </c>
      <c r="E67" s="1214" t="s">
        <v>940</v>
      </c>
      <c r="F67" s="1214"/>
      <c r="G67" s="1214"/>
      <c r="H67" s="1214"/>
      <c r="I67" s="1214"/>
      <c r="J67" s="1214"/>
      <c r="K67" s="1214"/>
      <c r="L67" s="1214"/>
      <c r="M67" s="1215"/>
    </row>
    <row r="68" spans="1:13" ht="15" thickBot="1" x14ac:dyDescent="0.35">
      <c r="A68" s="670"/>
      <c r="B68" s="670"/>
      <c r="C68" s="670"/>
      <c r="D68" s="1209"/>
      <c r="E68" s="1216"/>
      <c r="F68" s="1216"/>
      <c r="G68" s="1216"/>
      <c r="H68" s="1216"/>
      <c r="I68" s="1216"/>
      <c r="J68" s="1216"/>
      <c r="K68" s="1216"/>
      <c r="L68" s="1216"/>
      <c r="M68" s="1217"/>
    </row>
    <row r="69" spans="1:13" ht="15" thickBot="1" x14ac:dyDescent="0.35">
      <c r="A69" s="1174" t="s">
        <v>824</v>
      </c>
      <c r="B69" s="1175"/>
      <c r="C69" s="1175"/>
      <c r="D69" s="1175"/>
      <c r="E69" s="1175"/>
      <c r="F69" s="1175"/>
      <c r="G69" s="1175"/>
      <c r="H69" s="1175"/>
      <c r="I69" s="1175"/>
      <c r="J69" s="1175"/>
      <c r="K69" s="1175"/>
      <c r="L69" s="1175"/>
      <c r="M69" s="1176"/>
    </row>
    <row r="70" spans="1:13" x14ac:dyDescent="0.3">
      <c r="A70" s="1232" t="s">
        <v>825</v>
      </c>
      <c r="B70" s="1232"/>
      <c r="C70" s="1232"/>
      <c r="D70" s="1153" t="s">
        <v>25</v>
      </c>
      <c r="E70" s="1154"/>
      <c r="F70" s="1179"/>
      <c r="G70" s="1180"/>
      <c r="H70" s="1180"/>
      <c r="I70" s="1180"/>
      <c r="J70" s="1180"/>
      <c r="K70" s="1180"/>
      <c r="L70" s="1180"/>
      <c r="M70" s="1181"/>
    </row>
    <row r="71" spans="1:13" ht="15" thickBot="1" x14ac:dyDescent="0.35">
      <c r="A71" s="1233"/>
      <c r="B71" s="1233"/>
      <c r="C71" s="1233"/>
      <c r="D71" s="1155"/>
      <c r="E71" s="1156"/>
      <c r="F71" s="1182"/>
      <c r="G71" s="1183"/>
      <c r="H71" s="1183"/>
      <c r="I71" s="1183"/>
      <c r="J71" s="1183"/>
      <c r="K71" s="1183"/>
      <c r="L71" s="1183"/>
      <c r="M71" s="1184"/>
    </row>
    <row r="72" spans="1:13" ht="15" thickBot="1" x14ac:dyDescent="0.35">
      <c r="A72" s="1234" t="s">
        <v>901</v>
      </c>
      <c r="B72" s="1235"/>
      <c r="C72" s="1235"/>
      <c r="D72" s="1235"/>
      <c r="E72" s="1235"/>
      <c r="F72" s="1235"/>
      <c r="G72" s="1235"/>
      <c r="H72" s="1235"/>
      <c r="I72" s="1235"/>
      <c r="J72" s="1235"/>
      <c r="K72" s="1235"/>
      <c r="L72" s="1235"/>
      <c r="M72" s="1236"/>
    </row>
    <row r="73" spans="1:13" ht="15" thickBot="1" x14ac:dyDescent="0.35">
      <c r="A73" s="689" t="s">
        <v>805</v>
      </c>
      <c r="B73" s="689" t="s">
        <v>146</v>
      </c>
      <c r="C73" s="689" t="s">
        <v>806</v>
      </c>
      <c r="D73" s="1163" t="s">
        <v>826</v>
      </c>
      <c r="E73" s="1163"/>
      <c r="F73" s="1163"/>
      <c r="G73" s="1163"/>
      <c r="H73" s="1163"/>
      <c r="I73" s="1163"/>
      <c r="J73" s="1163"/>
      <c r="K73" s="1163"/>
      <c r="L73" s="1163"/>
      <c r="M73" s="1163"/>
    </row>
    <row r="74" spans="1:13" ht="15" thickBot="1" x14ac:dyDescent="0.35">
      <c r="A74" s="670"/>
      <c r="B74" s="670"/>
      <c r="C74" s="670"/>
      <c r="D74" s="1163"/>
      <c r="E74" s="1163"/>
      <c r="F74" s="1163"/>
      <c r="G74" s="1163"/>
      <c r="H74" s="1163"/>
      <c r="I74" s="1163"/>
      <c r="J74" s="1163"/>
      <c r="K74" s="1163"/>
      <c r="L74" s="1163"/>
      <c r="M74" s="1163"/>
    </row>
    <row r="75" spans="1:13" ht="15" thickBot="1" x14ac:dyDescent="0.35">
      <c r="A75" s="689" t="s">
        <v>805</v>
      </c>
      <c r="B75" s="689" t="s">
        <v>146</v>
      </c>
      <c r="C75" s="689" t="s">
        <v>806</v>
      </c>
      <c r="D75" s="1163" t="s">
        <v>827</v>
      </c>
      <c r="E75" s="1163"/>
      <c r="F75" s="1163"/>
      <c r="G75" s="1163"/>
      <c r="H75" s="1163"/>
      <c r="I75" s="1163"/>
      <c r="J75" s="1163"/>
      <c r="K75" s="1163"/>
      <c r="L75" s="1163"/>
      <c r="M75" s="1163"/>
    </row>
    <row r="76" spans="1:13" ht="15" thickBot="1" x14ac:dyDescent="0.35">
      <c r="A76" s="670"/>
      <c r="B76" s="670"/>
      <c r="C76" s="670"/>
      <c r="D76" s="1163"/>
      <c r="E76" s="1163"/>
      <c r="F76" s="1163"/>
      <c r="G76" s="1163"/>
      <c r="H76" s="1163"/>
      <c r="I76" s="1163"/>
      <c r="J76" s="1163"/>
      <c r="K76" s="1163"/>
      <c r="L76" s="1163"/>
      <c r="M76" s="1163"/>
    </row>
    <row r="77" spans="1:13" ht="15" thickBot="1" x14ac:dyDescent="0.35">
      <c r="A77" s="1185" t="s">
        <v>828</v>
      </c>
      <c r="B77" s="1186"/>
      <c r="C77" s="1186"/>
      <c r="D77" s="1186"/>
      <c r="E77" s="1186"/>
      <c r="F77" s="1186"/>
      <c r="G77" s="1186"/>
      <c r="H77" s="1186"/>
      <c r="I77" s="1186"/>
      <c r="J77" s="1186"/>
      <c r="K77" s="1186"/>
      <c r="L77" s="1186"/>
      <c r="M77" s="1187"/>
    </row>
    <row r="78" spans="1:13" ht="15" thickBot="1" x14ac:dyDescent="0.35">
      <c r="A78" s="1185" t="s">
        <v>829</v>
      </c>
      <c r="B78" s="1186"/>
      <c r="C78" s="1186"/>
      <c r="D78" s="1186"/>
      <c r="E78" s="1186"/>
      <c r="F78" s="1186"/>
      <c r="G78" s="1186"/>
      <c r="H78" s="1186"/>
      <c r="I78" s="1186"/>
      <c r="J78" s="1186"/>
      <c r="K78" s="1186"/>
      <c r="L78" s="1186"/>
      <c r="M78" s="1187"/>
    </row>
    <row r="79" spans="1:13" ht="15" customHeight="1" x14ac:dyDescent="0.3">
      <c r="A79" s="1226" t="s">
        <v>908</v>
      </c>
      <c r="B79" s="1227"/>
      <c r="C79" s="1228"/>
      <c r="D79" s="1153" t="s">
        <v>25</v>
      </c>
      <c r="E79" s="1154"/>
      <c r="F79" s="1179"/>
      <c r="G79" s="1180"/>
      <c r="H79" s="1180"/>
      <c r="I79" s="1180"/>
      <c r="J79" s="1180"/>
      <c r="K79" s="1180"/>
      <c r="L79" s="1180"/>
      <c r="M79" s="1181"/>
    </row>
    <row r="80" spans="1:13" ht="15" thickBot="1" x14ac:dyDescent="0.35">
      <c r="A80" s="1229"/>
      <c r="B80" s="1230"/>
      <c r="C80" s="1231"/>
      <c r="D80" s="1155"/>
      <c r="E80" s="1156"/>
      <c r="F80" s="1182"/>
      <c r="G80" s="1183"/>
      <c r="H80" s="1183"/>
      <c r="I80" s="1183"/>
      <c r="J80" s="1183"/>
      <c r="K80" s="1183"/>
      <c r="L80" s="1183"/>
      <c r="M80" s="1184"/>
    </row>
    <row r="81" spans="1:13" ht="15" thickBot="1" x14ac:dyDescent="0.35">
      <c r="A81" s="688" t="s">
        <v>805</v>
      </c>
      <c r="B81" s="688" t="s">
        <v>146</v>
      </c>
      <c r="C81" s="688" t="s">
        <v>806</v>
      </c>
      <c r="D81" s="1237" t="s">
        <v>816</v>
      </c>
      <c r="E81" s="1210" t="s">
        <v>934</v>
      </c>
      <c r="F81" s="1210"/>
      <c r="G81" s="1210"/>
      <c r="H81" s="1239" t="s">
        <v>830</v>
      </c>
      <c r="I81" s="1239"/>
      <c r="J81" s="1239"/>
      <c r="K81" s="1239"/>
      <c r="L81" s="1239"/>
      <c r="M81" s="1240"/>
    </row>
    <row r="82" spans="1:13" ht="15" thickBot="1" x14ac:dyDescent="0.35">
      <c r="A82" s="670"/>
      <c r="B82" s="670"/>
      <c r="C82" s="670"/>
      <c r="D82" s="1238"/>
      <c r="E82" s="1212"/>
      <c r="F82" s="1212"/>
      <c r="G82" s="1212"/>
      <c r="H82" s="1241"/>
      <c r="I82" s="1241"/>
      <c r="J82" s="1241"/>
      <c r="K82" s="1241"/>
      <c r="L82" s="1241"/>
      <c r="M82" s="1242"/>
    </row>
    <row r="83" spans="1:13" ht="15" thickBot="1" x14ac:dyDescent="0.35">
      <c r="A83" s="688" t="s">
        <v>805</v>
      </c>
      <c r="B83" s="688" t="s">
        <v>146</v>
      </c>
      <c r="C83" s="688" t="s">
        <v>806</v>
      </c>
      <c r="D83" s="1237" t="s">
        <v>816</v>
      </c>
      <c r="E83" s="1210" t="s">
        <v>935</v>
      </c>
      <c r="F83" s="1210"/>
      <c r="G83" s="1210"/>
      <c r="H83" s="1239" t="s">
        <v>830</v>
      </c>
      <c r="I83" s="1239"/>
      <c r="J83" s="1239"/>
      <c r="K83" s="1239"/>
      <c r="L83" s="1239"/>
      <c r="M83" s="1240"/>
    </row>
    <row r="84" spans="1:13" ht="15" thickBot="1" x14ac:dyDescent="0.35">
      <c r="A84" s="670"/>
      <c r="B84" s="670"/>
      <c r="C84" s="670"/>
      <c r="D84" s="1238"/>
      <c r="E84" s="1212"/>
      <c r="F84" s="1212"/>
      <c r="G84" s="1212"/>
      <c r="H84" s="1241"/>
      <c r="I84" s="1241"/>
      <c r="J84" s="1241"/>
      <c r="K84" s="1241"/>
      <c r="L84" s="1241"/>
      <c r="M84" s="1242"/>
    </row>
    <row r="85" spans="1:13" ht="15" thickBot="1" x14ac:dyDescent="0.35">
      <c r="A85" s="688" t="s">
        <v>805</v>
      </c>
      <c r="B85" s="688" t="s">
        <v>146</v>
      </c>
      <c r="C85" s="688" t="s">
        <v>806</v>
      </c>
      <c r="D85" s="1237" t="s">
        <v>816</v>
      </c>
      <c r="E85" s="1210" t="s">
        <v>831</v>
      </c>
      <c r="F85" s="1210"/>
      <c r="G85" s="1210"/>
      <c r="H85" s="1210"/>
      <c r="I85" s="1210"/>
      <c r="J85" s="1210"/>
      <c r="K85" s="1210"/>
      <c r="L85" s="1239" t="s">
        <v>832</v>
      </c>
      <c r="M85" s="1240"/>
    </row>
    <row r="86" spans="1:13" ht="15" thickBot="1" x14ac:dyDescent="0.35">
      <c r="A86" s="670"/>
      <c r="B86" s="670"/>
      <c r="C86" s="670"/>
      <c r="D86" s="1238"/>
      <c r="E86" s="1212"/>
      <c r="F86" s="1212"/>
      <c r="G86" s="1212"/>
      <c r="H86" s="1212"/>
      <c r="I86" s="1212"/>
      <c r="J86" s="1212"/>
      <c r="K86" s="1212"/>
      <c r="L86" s="1241"/>
      <c r="M86" s="1242"/>
    </row>
    <row r="87" spans="1:13" ht="15.75" customHeight="1" thickBot="1" x14ac:dyDescent="0.35">
      <c r="A87" s="688" t="s">
        <v>805</v>
      </c>
      <c r="B87" s="688" t="s">
        <v>146</v>
      </c>
      <c r="C87" s="688" t="s">
        <v>806</v>
      </c>
      <c r="D87" s="1237" t="s">
        <v>816</v>
      </c>
      <c r="E87" s="1214" t="s">
        <v>909</v>
      </c>
      <c r="F87" s="1214"/>
      <c r="G87" s="1214"/>
      <c r="H87" s="1214"/>
      <c r="I87" s="1214"/>
      <c r="J87" s="1214"/>
      <c r="K87" s="1214"/>
      <c r="L87" s="1239" t="s">
        <v>834</v>
      </c>
      <c r="M87" s="1240"/>
    </row>
    <row r="88" spans="1:13" ht="15" thickBot="1" x14ac:dyDescent="0.35">
      <c r="A88" s="670"/>
      <c r="B88" s="670"/>
      <c r="C88" s="670"/>
      <c r="D88" s="1238"/>
      <c r="E88" s="1216"/>
      <c r="F88" s="1216"/>
      <c r="G88" s="1216"/>
      <c r="H88" s="1216"/>
      <c r="I88" s="1216"/>
      <c r="J88" s="1216"/>
      <c r="K88" s="1216"/>
      <c r="L88" s="1241"/>
      <c r="M88" s="1242"/>
    </row>
    <row r="89" spans="1:13" ht="15" thickBot="1" x14ac:dyDescent="0.35">
      <c r="A89" s="1255" t="s">
        <v>921</v>
      </c>
      <c r="B89" s="1256"/>
      <c r="C89" s="1256"/>
      <c r="D89" s="1256"/>
      <c r="E89" s="1256"/>
      <c r="F89" s="1256"/>
      <c r="G89" s="1256"/>
      <c r="H89" s="1256"/>
      <c r="I89" s="1256"/>
      <c r="J89" s="1256"/>
      <c r="K89" s="1256"/>
      <c r="L89" s="1256"/>
      <c r="M89" s="1257"/>
    </row>
    <row r="90" spans="1:13" x14ac:dyDescent="0.3">
      <c r="A90" s="1258" t="s">
        <v>835</v>
      </c>
      <c r="B90" s="1258"/>
      <c r="C90" s="1258"/>
      <c r="D90" s="1153" t="s">
        <v>25</v>
      </c>
      <c r="E90" s="1154"/>
      <c r="F90" s="1179"/>
      <c r="G90" s="1180"/>
      <c r="H90" s="1180"/>
      <c r="I90" s="1180"/>
      <c r="J90" s="1180"/>
      <c r="K90" s="1180"/>
      <c r="L90" s="1180"/>
      <c r="M90" s="1181"/>
    </row>
    <row r="91" spans="1:13" ht="15" thickBot="1" x14ac:dyDescent="0.35">
      <c r="A91" s="1259"/>
      <c r="B91" s="1259"/>
      <c r="C91" s="1259"/>
      <c r="D91" s="1155"/>
      <c r="E91" s="1156"/>
      <c r="F91" s="1182"/>
      <c r="G91" s="1183"/>
      <c r="H91" s="1183"/>
      <c r="I91" s="1183"/>
      <c r="J91" s="1183"/>
      <c r="K91" s="1183"/>
      <c r="L91" s="1183"/>
      <c r="M91" s="1184"/>
    </row>
    <row r="92" spans="1:13" x14ac:dyDescent="0.3">
      <c r="A92" s="1260" t="s">
        <v>951</v>
      </c>
      <c r="B92" s="1261"/>
      <c r="C92" s="1261"/>
      <c r="D92" s="1261"/>
      <c r="E92" s="1261"/>
      <c r="F92" s="1261"/>
      <c r="G92" s="1261"/>
      <c r="H92" s="1261"/>
      <c r="I92" s="1261"/>
      <c r="J92" s="1261"/>
      <c r="K92" s="1261"/>
      <c r="L92" s="1261"/>
      <c r="M92" s="1262"/>
    </row>
    <row r="93" spans="1:13" ht="15" thickBot="1" x14ac:dyDescent="0.35">
      <c r="A93" s="1263"/>
      <c r="B93" s="1264"/>
      <c r="C93" s="1264"/>
      <c r="D93" s="1264"/>
      <c r="E93" s="1264"/>
      <c r="F93" s="1264"/>
      <c r="G93" s="1264"/>
      <c r="H93" s="1264"/>
      <c r="I93" s="1264"/>
      <c r="J93" s="1264"/>
      <c r="K93" s="1264"/>
      <c r="L93" s="1264"/>
      <c r="M93" s="1265"/>
    </row>
    <row r="94" spans="1:13" ht="15" thickBot="1" x14ac:dyDescent="0.35">
      <c r="A94" s="689" t="s">
        <v>805</v>
      </c>
      <c r="B94" s="689" t="s">
        <v>146</v>
      </c>
      <c r="C94" s="689" t="s">
        <v>806</v>
      </c>
      <c r="D94" s="1243" t="s">
        <v>816</v>
      </c>
      <c r="E94" s="1245" t="s">
        <v>836</v>
      </c>
      <c r="F94" s="1245"/>
      <c r="G94" s="1245"/>
      <c r="H94" s="1245"/>
      <c r="I94" s="1245"/>
      <c r="J94" s="1245"/>
      <c r="K94" s="1245"/>
      <c r="L94" s="1245"/>
      <c r="M94" s="1246"/>
    </row>
    <row r="95" spans="1:13" ht="15" thickBot="1" x14ac:dyDescent="0.35">
      <c r="A95" s="670"/>
      <c r="B95" s="670"/>
      <c r="C95" s="670"/>
      <c r="D95" s="1244"/>
      <c r="E95" s="1247"/>
      <c r="F95" s="1247"/>
      <c r="G95" s="1247"/>
      <c r="H95" s="1247"/>
      <c r="I95" s="1247"/>
      <c r="J95" s="1247"/>
      <c r="K95" s="1247"/>
      <c r="L95" s="1247"/>
      <c r="M95" s="1248"/>
    </row>
    <row r="96" spans="1:13" ht="15" thickBot="1" x14ac:dyDescent="0.35">
      <c r="A96" s="689" t="s">
        <v>805</v>
      </c>
      <c r="B96" s="689" t="s">
        <v>146</v>
      </c>
      <c r="C96" s="689" t="s">
        <v>806</v>
      </c>
      <c r="D96" s="1243" t="s">
        <v>816</v>
      </c>
      <c r="E96" s="1245" t="s">
        <v>952</v>
      </c>
      <c r="F96" s="1245"/>
      <c r="G96" s="1245"/>
      <c r="H96" s="1245"/>
      <c r="I96" s="1245"/>
      <c r="J96" s="1245"/>
      <c r="K96" s="1245"/>
      <c r="L96" s="1245"/>
      <c r="M96" s="1246"/>
    </row>
    <row r="97" spans="1:13" ht="15" thickBot="1" x14ac:dyDescent="0.35">
      <c r="A97" s="670"/>
      <c r="B97" s="670"/>
      <c r="C97" s="670"/>
      <c r="D97" s="1244"/>
      <c r="E97" s="1247"/>
      <c r="F97" s="1247"/>
      <c r="G97" s="1247"/>
      <c r="H97" s="1247"/>
      <c r="I97" s="1247"/>
      <c r="J97" s="1247"/>
      <c r="K97" s="1247"/>
      <c r="L97" s="1247"/>
      <c r="M97" s="1248"/>
    </row>
    <row r="98" spans="1:13" ht="15.75" customHeight="1" thickBot="1" x14ac:dyDescent="0.35">
      <c r="A98" s="1185" t="s">
        <v>838</v>
      </c>
      <c r="B98" s="1186"/>
      <c r="C98" s="1186"/>
      <c r="D98" s="1186"/>
      <c r="E98" s="1186"/>
      <c r="F98" s="1186"/>
      <c r="G98" s="1186"/>
      <c r="H98" s="1186"/>
      <c r="I98" s="1186"/>
      <c r="J98" s="1186"/>
      <c r="K98" s="1186"/>
      <c r="L98" s="1186"/>
      <c r="M98" s="1187"/>
    </row>
    <row r="99" spans="1:13" ht="15" customHeight="1" x14ac:dyDescent="0.3">
      <c r="A99" s="1249" t="s">
        <v>911</v>
      </c>
      <c r="B99" s="1250"/>
      <c r="C99" s="1251"/>
      <c r="D99" s="1153" t="s">
        <v>25</v>
      </c>
      <c r="E99" s="1154"/>
      <c r="F99" s="1179"/>
      <c r="G99" s="1180"/>
      <c r="H99" s="1180"/>
      <c r="I99" s="1180"/>
      <c r="J99" s="1180"/>
      <c r="K99" s="1180"/>
      <c r="L99" s="1180"/>
      <c r="M99" s="1181"/>
    </row>
    <row r="100" spans="1:13" ht="15" thickBot="1" x14ac:dyDescent="0.35">
      <c r="A100" s="1252"/>
      <c r="B100" s="1253"/>
      <c r="C100" s="1254"/>
      <c r="D100" s="1155"/>
      <c r="E100" s="1156"/>
      <c r="F100" s="1182"/>
      <c r="G100" s="1183"/>
      <c r="H100" s="1183"/>
      <c r="I100" s="1183"/>
      <c r="J100" s="1183"/>
      <c r="K100" s="1183"/>
      <c r="L100" s="1183"/>
      <c r="M100" s="1184"/>
    </row>
    <row r="101" spans="1:13" ht="15.75" customHeight="1" thickBot="1" x14ac:dyDescent="0.35">
      <c r="A101" s="688" t="s">
        <v>805</v>
      </c>
      <c r="B101" s="688" t="s">
        <v>146</v>
      </c>
      <c r="C101" s="688" t="s">
        <v>806</v>
      </c>
      <c r="D101" s="1266" t="s">
        <v>839</v>
      </c>
      <c r="E101" s="1214" t="s">
        <v>963</v>
      </c>
      <c r="F101" s="1214"/>
      <c r="G101" s="1214"/>
      <c r="H101" s="1214"/>
      <c r="I101" s="1214"/>
      <c r="J101" s="1214"/>
      <c r="K101" s="1214"/>
      <c r="L101" s="1214"/>
      <c r="M101" s="1215"/>
    </row>
    <row r="102" spans="1:13" ht="33.75" customHeight="1" thickBot="1" x14ac:dyDescent="0.35">
      <c r="A102" s="670"/>
      <c r="B102" s="670"/>
      <c r="C102" s="670"/>
      <c r="D102" s="1267"/>
      <c r="E102" s="1216"/>
      <c r="F102" s="1216"/>
      <c r="G102" s="1216"/>
      <c r="H102" s="1216"/>
      <c r="I102" s="1216"/>
      <c r="J102" s="1216"/>
      <c r="K102" s="1216"/>
      <c r="L102" s="1216"/>
      <c r="M102" s="1217"/>
    </row>
    <row r="103" spans="1:13" ht="15" customHeight="1" thickBot="1" x14ac:dyDescent="0.35">
      <c r="A103" s="688" t="s">
        <v>805</v>
      </c>
      <c r="B103" s="688" t="s">
        <v>146</v>
      </c>
      <c r="C103" s="688" t="s">
        <v>806</v>
      </c>
      <c r="D103" s="1266" t="s">
        <v>840</v>
      </c>
      <c r="E103" s="1214" t="s">
        <v>965</v>
      </c>
      <c r="F103" s="1214"/>
      <c r="G103" s="1214"/>
      <c r="H103" s="1214"/>
      <c r="I103" s="1214"/>
      <c r="J103" s="1214"/>
      <c r="K103" s="1214"/>
      <c r="L103" s="1214"/>
      <c r="M103" s="1215"/>
    </row>
    <row r="104" spans="1:13" ht="49.5" customHeight="1" thickBot="1" x14ac:dyDescent="0.35">
      <c r="A104" s="670"/>
      <c r="B104" s="670"/>
      <c r="C104" s="670"/>
      <c r="D104" s="1267"/>
      <c r="E104" s="1216"/>
      <c r="F104" s="1216"/>
      <c r="G104" s="1216"/>
      <c r="H104" s="1216"/>
      <c r="I104" s="1216"/>
      <c r="J104" s="1216"/>
      <c r="K104" s="1216"/>
      <c r="L104" s="1216"/>
      <c r="M104" s="1217"/>
    </row>
    <row r="105" spans="1:13" ht="15.75" customHeight="1" thickBot="1" x14ac:dyDescent="0.35">
      <c r="A105" s="688" t="s">
        <v>805</v>
      </c>
      <c r="B105" s="688" t="s">
        <v>146</v>
      </c>
      <c r="C105" s="688" t="s">
        <v>806</v>
      </c>
      <c r="D105" s="1266" t="s">
        <v>841</v>
      </c>
      <c r="E105" s="1268" t="s">
        <v>842</v>
      </c>
      <c r="F105" s="1268"/>
      <c r="G105" s="1268"/>
      <c r="H105" s="1268"/>
      <c r="I105" s="1268"/>
      <c r="J105" s="1268"/>
      <c r="K105" s="1268"/>
      <c r="L105" s="1268"/>
      <c r="M105" s="1269"/>
    </row>
    <row r="106" spans="1:13" ht="21.75" customHeight="1" thickBot="1" x14ac:dyDescent="0.35">
      <c r="A106" s="670"/>
      <c r="B106" s="670"/>
      <c r="C106" s="670"/>
      <c r="D106" s="1267"/>
      <c r="E106" s="1270"/>
      <c r="F106" s="1270"/>
      <c r="G106" s="1270"/>
      <c r="H106" s="1270"/>
      <c r="I106" s="1270"/>
      <c r="J106" s="1270"/>
      <c r="K106" s="1270"/>
      <c r="L106" s="1270"/>
      <c r="M106" s="1271"/>
    </row>
    <row r="107" spans="1:13" ht="15.75" customHeight="1" thickBot="1" x14ac:dyDescent="0.35">
      <c r="A107" s="688" t="s">
        <v>805</v>
      </c>
      <c r="B107" s="688" t="s">
        <v>146</v>
      </c>
      <c r="C107" s="688" t="s">
        <v>806</v>
      </c>
      <c r="D107" s="1266" t="s">
        <v>912</v>
      </c>
      <c r="E107" s="1268" t="s">
        <v>913</v>
      </c>
      <c r="F107" s="1268"/>
      <c r="G107" s="1268"/>
      <c r="H107" s="1268"/>
      <c r="I107" s="1268"/>
      <c r="J107" s="1268"/>
      <c r="K107" s="1268"/>
      <c r="L107" s="1268"/>
      <c r="M107" s="1269"/>
    </row>
    <row r="108" spans="1:13" ht="33.75" customHeight="1" thickBot="1" x14ac:dyDescent="0.35">
      <c r="A108" s="670"/>
      <c r="B108" s="670"/>
      <c r="C108" s="670"/>
      <c r="D108" s="1267"/>
      <c r="E108" s="1270"/>
      <c r="F108" s="1270"/>
      <c r="G108" s="1270"/>
      <c r="H108" s="1270"/>
      <c r="I108" s="1270"/>
      <c r="J108" s="1270"/>
      <c r="K108" s="1270"/>
      <c r="L108" s="1270"/>
      <c r="M108" s="1271"/>
    </row>
    <row r="109" spans="1:13" ht="15.75" customHeight="1" thickBot="1" x14ac:dyDescent="0.35">
      <c r="A109" s="1174" t="s">
        <v>844</v>
      </c>
      <c r="B109" s="1175"/>
      <c r="C109" s="1175"/>
      <c r="D109" s="1175"/>
      <c r="E109" s="1175"/>
      <c r="F109" s="1175"/>
      <c r="G109" s="1175"/>
      <c r="H109" s="1175"/>
      <c r="I109" s="1175"/>
      <c r="J109" s="1175"/>
      <c r="K109" s="1175"/>
      <c r="L109" s="1175"/>
      <c r="M109" s="1176"/>
    </row>
  </sheetData>
  <sheetProtection algorithmName="SHA-512" hashValue="MZMBYc6GHHc/1FVY58Lb3nSrO9QM43w5WRIOztxdj8AdtkFn4SmZHBQFnQ/AwCpUsS/WJj0TnGUSBRVnZFosgQ==" saltValue="62yp1toDB5poiVycptfSuA==" spinCount="100000" sheet="1" objects="1" scenarios="1"/>
  <mergeCells count="127">
    <mergeCell ref="D107:D108"/>
    <mergeCell ref="E107:M108"/>
    <mergeCell ref="A109:M109"/>
    <mergeCell ref="D101:D102"/>
    <mergeCell ref="E101:M102"/>
    <mergeCell ref="D103:D104"/>
    <mergeCell ref="E103:M104"/>
    <mergeCell ref="D105:D106"/>
    <mergeCell ref="E105:M106"/>
    <mergeCell ref="D96:D97"/>
    <mergeCell ref="E96:M97"/>
    <mergeCell ref="A98:M98"/>
    <mergeCell ref="A99:C100"/>
    <mergeCell ref="D99:E100"/>
    <mergeCell ref="F99:M100"/>
    <mergeCell ref="A89:M89"/>
    <mergeCell ref="A90:C91"/>
    <mergeCell ref="D90:E91"/>
    <mergeCell ref="F90:M91"/>
    <mergeCell ref="A92:M93"/>
    <mergeCell ref="D94:D95"/>
    <mergeCell ref="E94:M95"/>
    <mergeCell ref="D85:D86"/>
    <mergeCell ref="E85:K86"/>
    <mergeCell ref="L85:M86"/>
    <mergeCell ref="D87:D88"/>
    <mergeCell ref="E87:K88"/>
    <mergeCell ref="L87:M88"/>
    <mergeCell ref="D81:D82"/>
    <mergeCell ref="E81:G82"/>
    <mergeCell ref="H81:M82"/>
    <mergeCell ref="D83:D84"/>
    <mergeCell ref="E83:G84"/>
    <mergeCell ref="H83:M84"/>
    <mergeCell ref="D75:M76"/>
    <mergeCell ref="A77:M77"/>
    <mergeCell ref="A78:M78"/>
    <mergeCell ref="A79:C80"/>
    <mergeCell ref="D79:E80"/>
    <mergeCell ref="F79:M80"/>
    <mergeCell ref="A69:M69"/>
    <mergeCell ref="A70:C71"/>
    <mergeCell ref="D70:E71"/>
    <mergeCell ref="F70:M71"/>
    <mergeCell ref="A72:M72"/>
    <mergeCell ref="D73:M74"/>
    <mergeCell ref="A63:C64"/>
    <mergeCell ref="D63:E64"/>
    <mergeCell ref="F63:M64"/>
    <mergeCell ref="D65:D66"/>
    <mergeCell ref="E65:M66"/>
    <mergeCell ref="D67:D68"/>
    <mergeCell ref="E67:M68"/>
    <mergeCell ref="D53:M53"/>
    <mergeCell ref="D55:M55"/>
    <mergeCell ref="B56:M56"/>
    <mergeCell ref="D58:M58"/>
    <mergeCell ref="D60:M60"/>
    <mergeCell ref="D62:M62"/>
    <mergeCell ref="D46:M47"/>
    <mergeCell ref="A48:M48"/>
    <mergeCell ref="A49:C50"/>
    <mergeCell ref="D49:E50"/>
    <mergeCell ref="F49:M50"/>
    <mergeCell ref="B51:C51"/>
    <mergeCell ref="D51:M51"/>
    <mergeCell ref="D37:M38"/>
    <mergeCell ref="D39:M40"/>
    <mergeCell ref="D41:M42"/>
    <mergeCell ref="A43:M43"/>
    <mergeCell ref="A44:C45"/>
    <mergeCell ref="D44:E45"/>
    <mergeCell ref="F44:M45"/>
    <mergeCell ref="B32:B33"/>
    <mergeCell ref="C32:C33"/>
    <mergeCell ref="A34:M34"/>
    <mergeCell ref="A35:C36"/>
    <mergeCell ref="D35:E36"/>
    <mergeCell ref="F35:M36"/>
    <mergeCell ref="A25:M25"/>
    <mergeCell ref="A26:C27"/>
    <mergeCell ref="D26:E27"/>
    <mergeCell ref="F26:M27"/>
    <mergeCell ref="D28:M29"/>
    <mergeCell ref="A30:A31"/>
    <mergeCell ref="B30:B31"/>
    <mergeCell ref="C30:C31"/>
    <mergeCell ref="D30:M33"/>
    <mergeCell ref="A32:A33"/>
    <mergeCell ref="D18:M19"/>
    <mergeCell ref="A20:M20"/>
    <mergeCell ref="A21:C22"/>
    <mergeCell ref="D21:E22"/>
    <mergeCell ref="F21:M22"/>
    <mergeCell ref="D23:M24"/>
    <mergeCell ref="A11:M11"/>
    <mergeCell ref="A12:M14"/>
    <mergeCell ref="A15:M15"/>
    <mergeCell ref="A16:C17"/>
    <mergeCell ref="D16:E17"/>
    <mergeCell ref="F16:M17"/>
    <mergeCell ref="A9:I9"/>
    <mergeCell ref="J9:K9"/>
    <mergeCell ref="L9:M9"/>
    <mergeCell ref="A10:I10"/>
    <mergeCell ref="J10:K10"/>
    <mergeCell ref="L10:M10"/>
    <mergeCell ref="A7:I7"/>
    <mergeCell ref="J7:K7"/>
    <mergeCell ref="L7:M7"/>
    <mergeCell ref="A8:I8"/>
    <mergeCell ref="J8:K8"/>
    <mergeCell ref="L8:M8"/>
    <mergeCell ref="A5:I5"/>
    <mergeCell ref="J5:K5"/>
    <mergeCell ref="L5:M5"/>
    <mergeCell ref="A6:I6"/>
    <mergeCell ref="J6:K6"/>
    <mergeCell ref="L6:M6"/>
    <mergeCell ref="A1:M1"/>
    <mergeCell ref="B2:C2"/>
    <mergeCell ref="D2:F2"/>
    <mergeCell ref="G2:M2"/>
    <mergeCell ref="A3:M3"/>
    <mergeCell ref="A4:I4"/>
    <mergeCell ref="J4:K4"/>
    <mergeCell ref="L4:M4"/>
  </mergeCells>
  <dataValidations count="4">
    <dataValidation allowBlank="1" showErrorMessage="1" sqref="A26:C27 A35:C36 A44:C45 A49:C50 A63:C64 A70:C71 A79:C80 A90:C91 A99:C100"/>
    <dataValidation allowBlank="1" showErrorMessage="1" promptTitle="1. Mandatory-H&amp;S Items" prompt="Enter the cost(s) associated with H&amp;S amount listed on Work Order. " sqref="D16:M17 D21:M22 D26:M27 D35:M36 D44:M45 D49:M50 D63:M64 D70:M71 D79:M80 D90:M91 D99:M100"/>
    <dataValidation allowBlank="1" showErrorMessage="1" promptTitle="1.-Mandatory- Health &amp; Safety " prompt="Enter the cost(s) associated with H&amp;S amount listed on Work Order. " sqref="A16:C17"/>
    <dataValidation allowBlank="1" showErrorMessage="1" promptTitle="2.-Mandatory Light Emitting" prompt="Enter the cost(s) associated LED cost(s) listed on Work Order. " sqref="A21:C22"/>
  </dataValidations>
  <hyperlinks>
    <hyperlink ref="D53" r:id="rId1" display="Attic Floors- Unconditoned Attic SWS "/>
    <hyperlink ref="D55" r:id="rId2" display="Attic Floors- Unconditoned Attic SWS "/>
    <hyperlink ref="D58" r:id="rId3" display="○ Attic Floors- Unconditoned Attic SWS "/>
    <hyperlink ref="D62" r:id="rId4" display="            ○ Attic Knee Walls SWS"/>
    <hyperlink ref="H81" r:id="rId5"/>
    <hyperlink ref="H83" r:id="rId6"/>
    <hyperlink ref="A20:M20" r:id="rId7" display="○WPN 22-7"/>
    <hyperlink ref="D53:M53" r:id="rId8" display=" ○ Attic Floors- Unconditoned Attic SWS "/>
    <hyperlink ref="D55:M55" r:id="rId9" display="○ Attic Floors- Unconditoned Attic SWS "/>
    <hyperlink ref="D60:H60" r:id="rId10" display="            ○ Inaccessible Ceilings- Dense Pack SWS  "/>
    <hyperlink ref="A34:M34" r:id="rId11" display="○ Air sealing SWS"/>
    <hyperlink ref="A25:M25" r:id="rId12" display="○ Lighting Replacement SWS"/>
    <hyperlink ref="A43:M43" r:id="rId13" display="○ Duct sealing SWS"/>
    <hyperlink ref="A48:M48" r:id="rId14" display="○ General Duct Insulation SWS"/>
    <hyperlink ref="A69:M69" r:id="rId15" display="○ Dense Pack Insulation SWS"/>
    <hyperlink ref="A77:M77" r:id="rId16" display="○ Floors SWS"/>
    <hyperlink ref="A78:M78" r:id="rId17" display="○ Ground Vapor Retarders SWS"/>
    <hyperlink ref="L85:M86" r:id="rId18" display="Tank Insulation SWS "/>
    <hyperlink ref="L87:M88" r:id="rId19" display="Pipe Insulation SWS"/>
    <hyperlink ref="A98:M98" r:id="rId20" display="○ Refrigerator Replacement SWS "/>
    <hyperlink ref="A109:M109" r:id="rId21" display="○ Heating &amp; Cooling: Equipment Installation SWS"/>
  </hyperlinks>
  <printOptions horizontalCentered="1"/>
  <pageMargins left="0" right="0" top="0.25" bottom="0.25" header="0.05" footer="0.05"/>
  <pageSetup scale="77" orientation="portrait" horizontalDpi="300" verticalDpi="0" r:id="rId22"/>
  <rowBreaks count="2" manualBreakCount="2">
    <brk id="62" max="12" man="1"/>
    <brk id="109" max="12" man="1"/>
  </rowBreaks>
  <drawing r:id="rId23"/>
  <legacyDrawing r:id="rId24"/>
  <mc:AlternateContent xmlns:mc="http://schemas.openxmlformats.org/markup-compatibility/2006">
    <mc:Choice Requires="x14">
      <controls>
        <mc:AlternateContent xmlns:mc="http://schemas.openxmlformats.org/markup-compatibility/2006">
          <mc:Choice Requires="x14">
            <control shapeId="35841" r:id="rId25" name="Check Box 1">
              <controlPr defaultSize="0" autoFill="0" autoLine="0" autoPict="0">
                <anchor moveWithCells="1">
                  <from>
                    <xdr:col>10</xdr:col>
                    <xdr:colOff>30480</xdr:colOff>
                    <xdr:row>4</xdr:row>
                    <xdr:rowOff>22860</xdr:rowOff>
                  </from>
                  <to>
                    <xdr:col>10</xdr:col>
                    <xdr:colOff>731520</xdr:colOff>
                    <xdr:row>4</xdr:row>
                    <xdr:rowOff>228600</xdr:rowOff>
                  </to>
                </anchor>
              </controlPr>
            </control>
          </mc:Choice>
        </mc:AlternateContent>
        <mc:AlternateContent xmlns:mc="http://schemas.openxmlformats.org/markup-compatibility/2006">
          <mc:Choice Requires="x14">
            <control shapeId="35842" r:id="rId26" name="Check Box 2">
              <controlPr defaultSize="0" autoFill="0" autoLine="0" autoPict="0">
                <anchor moveWithCells="1">
                  <from>
                    <xdr:col>12</xdr:col>
                    <xdr:colOff>22860</xdr:colOff>
                    <xdr:row>4</xdr:row>
                    <xdr:rowOff>7620</xdr:rowOff>
                  </from>
                  <to>
                    <xdr:col>12</xdr:col>
                    <xdr:colOff>746760</xdr:colOff>
                    <xdr:row>4</xdr:row>
                    <xdr:rowOff>220980</xdr:rowOff>
                  </to>
                </anchor>
              </controlPr>
            </control>
          </mc:Choice>
        </mc:AlternateContent>
        <mc:AlternateContent xmlns:mc="http://schemas.openxmlformats.org/markup-compatibility/2006">
          <mc:Choice Requires="x14">
            <control shapeId="35843" r:id="rId27" name="Check Box 3">
              <controlPr defaultSize="0" autoFill="0" autoLine="0" autoPict="0">
                <anchor moveWithCells="1">
                  <from>
                    <xdr:col>10</xdr:col>
                    <xdr:colOff>30480</xdr:colOff>
                    <xdr:row>5</xdr:row>
                    <xdr:rowOff>7620</xdr:rowOff>
                  </from>
                  <to>
                    <xdr:col>10</xdr:col>
                    <xdr:colOff>746760</xdr:colOff>
                    <xdr:row>5</xdr:row>
                    <xdr:rowOff>220980</xdr:rowOff>
                  </to>
                </anchor>
              </controlPr>
            </control>
          </mc:Choice>
        </mc:AlternateContent>
        <mc:AlternateContent xmlns:mc="http://schemas.openxmlformats.org/markup-compatibility/2006">
          <mc:Choice Requires="x14">
            <control shapeId="35844" r:id="rId28" name="Check Box 4">
              <controlPr defaultSize="0" autoFill="0" autoLine="0" autoPict="0">
                <anchor moveWithCells="1">
                  <from>
                    <xdr:col>12</xdr:col>
                    <xdr:colOff>22860</xdr:colOff>
                    <xdr:row>5</xdr:row>
                    <xdr:rowOff>22860</xdr:rowOff>
                  </from>
                  <to>
                    <xdr:col>12</xdr:col>
                    <xdr:colOff>746760</xdr:colOff>
                    <xdr:row>6</xdr:row>
                    <xdr:rowOff>0</xdr:rowOff>
                  </to>
                </anchor>
              </controlPr>
            </control>
          </mc:Choice>
        </mc:AlternateContent>
        <mc:AlternateContent xmlns:mc="http://schemas.openxmlformats.org/markup-compatibility/2006">
          <mc:Choice Requires="x14">
            <control shapeId="35845" r:id="rId29" name="Check Box 5">
              <controlPr defaultSize="0" autoFill="0" autoLine="0" autoPict="0">
                <anchor moveWithCells="1">
                  <from>
                    <xdr:col>10</xdr:col>
                    <xdr:colOff>30480</xdr:colOff>
                    <xdr:row>6</xdr:row>
                    <xdr:rowOff>7620</xdr:rowOff>
                  </from>
                  <to>
                    <xdr:col>10</xdr:col>
                    <xdr:colOff>746760</xdr:colOff>
                    <xdr:row>6</xdr:row>
                    <xdr:rowOff>220980</xdr:rowOff>
                  </to>
                </anchor>
              </controlPr>
            </control>
          </mc:Choice>
        </mc:AlternateContent>
        <mc:AlternateContent xmlns:mc="http://schemas.openxmlformats.org/markup-compatibility/2006">
          <mc:Choice Requires="x14">
            <control shapeId="35846" r:id="rId30" name="Check Box 6">
              <controlPr defaultSize="0" autoFill="0" autoLine="0" autoPict="0">
                <anchor moveWithCells="1">
                  <from>
                    <xdr:col>12</xdr:col>
                    <xdr:colOff>22860</xdr:colOff>
                    <xdr:row>6</xdr:row>
                    <xdr:rowOff>22860</xdr:rowOff>
                  </from>
                  <to>
                    <xdr:col>12</xdr:col>
                    <xdr:colOff>746760</xdr:colOff>
                    <xdr:row>6</xdr:row>
                    <xdr:rowOff>228600</xdr:rowOff>
                  </to>
                </anchor>
              </controlPr>
            </control>
          </mc:Choice>
        </mc:AlternateContent>
        <mc:AlternateContent xmlns:mc="http://schemas.openxmlformats.org/markup-compatibility/2006">
          <mc:Choice Requires="x14">
            <control shapeId="35847" r:id="rId31" name="Check Box 7">
              <controlPr defaultSize="0" autoFill="0" autoLine="0" autoPict="0">
                <anchor moveWithCells="1">
                  <from>
                    <xdr:col>10</xdr:col>
                    <xdr:colOff>30480</xdr:colOff>
                    <xdr:row>7</xdr:row>
                    <xdr:rowOff>22860</xdr:rowOff>
                  </from>
                  <to>
                    <xdr:col>10</xdr:col>
                    <xdr:colOff>731520</xdr:colOff>
                    <xdr:row>7</xdr:row>
                    <xdr:rowOff>228600</xdr:rowOff>
                  </to>
                </anchor>
              </controlPr>
            </control>
          </mc:Choice>
        </mc:AlternateContent>
        <mc:AlternateContent xmlns:mc="http://schemas.openxmlformats.org/markup-compatibility/2006">
          <mc:Choice Requires="x14">
            <control shapeId="35848" r:id="rId32" name="Check Box 8">
              <controlPr defaultSize="0" autoFill="0" autoLine="0" autoPict="0">
                <anchor moveWithCells="1">
                  <from>
                    <xdr:col>12</xdr:col>
                    <xdr:colOff>22860</xdr:colOff>
                    <xdr:row>7</xdr:row>
                    <xdr:rowOff>22860</xdr:rowOff>
                  </from>
                  <to>
                    <xdr:col>12</xdr:col>
                    <xdr:colOff>746760</xdr:colOff>
                    <xdr:row>8</xdr:row>
                    <xdr:rowOff>0</xdr:rowOff>
                  </to>
                </anchor>
              </controlPr>
            </control>
          </mc:Choice>
        </mc:AlternateContent>
        <mc:AlternateContent xmlns:mc="http://schemas.openxmlformats.org/markup-compatibility/2006">
          <mc:Choice Requires="x14">
            <control shapeId="35849" r:id="rId33" name="Check Box 9">
              <controlPr defaultSize="0" autoFill="0" autoLine="0" autoPict="0">
                <anchor moveWithCells="1">
                  <from>
                    <xdr:col>10</xdr:col>
                    <xdr:colOff>30480</xdr:colOff>
                    <xdr:row>8</xdr:row>
                    <xdr:rowOff>7620</xdr:rowOff>
                  </from>
                  <to>
                    <xdr:col>10</xdr:col>
                    <xdr:colOff>731520</xdr:colOff>
                    <xdr:row>8</xdr:row>
                    <xdr:rowOff>220980</xdr:rowOff>
                  </to>
                </anchor>
              </controlPr>
            </control>
          </mc:Choice>
        </mc:AlternateContent>
        <mc:AlternateContent xmlns:mc="http://schemas.openxmlformats.org/markup-compatibility/2006">
          <mc:Choice Requires="x14">
            <control shapeId="35850" r:id="rId34" name="Check Box 10">
              <controlPr defaultSize="0" autoFill="0" autoLine="0" autoPict="0">
                <anchor moveWithCells="1">
                  <from>
                    <xdr:col>12</xdr:col>
                    <xdr:colOff>22860</xdr:colOff>
                    <xdr:row>8</xdr:row>
                    <xdr:rowOff>30480</xdr:rowOff>
                  </from>
                  <to>
                    <xdr:col>12</xdr:col>
                    <xdr:colOff>746760</xdr:colOff>
                    <xdr:row>9</xdr:row>
                    <xdr:rowOff>7620</xdr:rowOff>
                  </to>
                </anchor>
              </controlPr>
            </control>
          </mc:Choice>
        </mc:AlternateContent>
        <mc:AlternateContent xmlns:mc="http://schemas.openxmlformats.org/markup-compatibility/2006">
          <mc:Choice Requires="x14">
            <control shapeId="35851" r:id="rId35" name="Check Box 11">
              <controlPr defaultSize="0" autoFill="0" autoLine="0" autoPict="0">
                <anchor moveWithCells="1">
                  <from>
                    <xdr:col>10</xdr:col>
                    <xdr:colOff>30480</xdr:colOff>
                    <xdr:row>9</xdr:row>
                    <xdr:rowOff>22860</xdr:rowOff>
                  </from>
                  <to>
                    <xdr:col>10</xdr:col>
                    <xdr:colOff>746760</xdr:colOff>
                    <xdr:row>10</xdr:row>
                    <xdr:rowOff>0</xdr:rowOff>
                  </to>
                </anchor>
              </controlPr>
            </control>
          </mc:Choice>
        </mc:AlternateContent>
        <mc:AlternateContent xmlns:mc="http://schemas.openxmlformats.org/markup-compatibility/2006">
          <mc:Choice Requires="x14">
            <control shapeId="35852" r:id="rId36" name="Check Box 12">
              <controlPr defaultSize="0" autoFill="0" autoLine="0" autoPict="0">
                <anchor moveWithCells="1">
                  <from>
                    <xdr:col>12</xdr:col>
                    <xdr:colOff>22860</xdr:colOff>
                    <xdr:row>9</xdr:row>
                    <xdr:rowOff>30480</xdr:rowOff>
                  </from>
                  <to>
                    <xdr:col>12</xdr:col>
                    <xdr:colOff>746760</xdr:colOff>
                    <xdr:row>10</xdr:row>
                    <xdr:rowOff>7620</xdr:rowOff>
                  </to>
                </anchor>
              </controlPr>
            </control>
          </mc:Choice>
        </mc:AlternateContent>
        <mc:AlternateContent xmlns:mc="http://schemas.openxmlformats.org/markup-compatibility/2006">
          <mc:Choice Requires="x14">
            <control shapeId="35853" r:id="rId37" name="Check Box 13">
              <controlPr defaultSize="0" autoFill="0" autoLine="0" autoPict="0">
                <anchor moveWithCells="1">
                  <from>
                    <xdr:col>0</xdr:col>
                    <xdr:colOff>198120</xdr:colOff>
                    <xdr:row>31</xdr:row>
                    <xdr:rowOff>83820</xdr:rowOff>
                  </from>
                  <to>
                    <xdr:col>0</xdr:col>
                    <xdr:colOff>502920</xdr:colOff>
                    <xdr:row>32</xdr:row>
                    <xdr:rowOff>152400</xdr:rowOff>
                  </to>
                </anchor>
              </controlPr>
            </control>
          </mc:Choice>
        </mc:AlternateContent>
        <mc:AlternateContent xmlns:mc="http://schemas.openxmlformats.org/markup-compatibility/2006">
          <mc:Choice Requires="x14">
            <control shapeId="35854" r:id="rId38" name="Check Box 14">
              <controlPr defaultSize="0" autoFill="0" autoLine="0" autoPict="0">
                <anchor moveWithCells="1">
                  <from>
                    <xdr:col>2</xdr:col>
                    <xdr:colOff>182880</xdr:colOff>
                    <xdr:row>31</xdr:row>
                    <xdr:rowOff>106680</xdr:rowOff>
                  </from>
                  <to>
                    <xdr:col>3</xdr:col>
                    <xdr:colOff>22860</xdr:colOff>
                    <xdr:row>32</xdr:row>
                    <xdr:rowOff>144780</xdr:rowOff>
                  </to>
                </anchor>
              </controlPr>
            </control>
          </mc:Choice>
        </mc:AlternateContent>
        <mc:AlternateContent xmlns:mc="http://schemas.openxmlformats.org/markup-compatibility/2006">
          <mc:Choice Requires="x14">
            <control shapeId="35855" r:id="rId39" name="Check Box 15">
              <controlPr defaultSize="0" autoFill="0" autoLine="0" autoPict="0">
                <anchor moveWithCells="1">
                  <from>
                    <xdr:col>1</xdr:col>
                    <xdr:colOff>190500</xdr:colOff>
                    <xdr:row>31</xdr:row>
                    <xdr:rowOff>106680</xdr:rowOff>
                  </from>
                  <to>
                    <xdr:col>1</xdr:col>
                    <xdr:colOff>419100</xdr:colOff>
                    <xdr:row>32</xdr:row>
                    <xdr:rowOff>137160</xdr:rowOff>
                  </to>
                </anchor>
              </controlPr>
            </control>
          </mc:Choice>
        </mc:AlternateContent>
        <mc:AlternateContent xmlns:mc="http://schemas.openxmlformats.org/markup-compatibility/2006">
          <mc:Choice Requires="x14">
            <control shapeId="35856" r:id="rId40" name="Check Box 16">
              <controlPr defaultSize="0" autoFill="0" autoLine="0" autoPict="0">
                <anchor moveWithCells="1">
                  <from>
                    <xdr:col>0</xdr:col>
                    <xdr:colOff>182880</xdr:colOff>
                    <xdr:row>38</xdr:row>
                    <xdr:rowOff>175260</xdr:rowOff>
                  </from>
                  <to>
                    <xdr:col>1</xdr:col>
                    <xdr:colOff>38100</xdr:colOff>
                    <xdr:row>40</xdr:row>
                    <xdr:rowOff>7620</xdr:rowOff>
                  </to>
                </anchor>
              </controlPr>
            </control>
          </mc:Choice>
        </mc:AlternateContent>
        <mc:AlternateContent xmlns:mc="http://schemas.openxmlformats.org/markup-compatibility/2006">
          <mc:Choice Requires="x14">
            <control shapeId="35857" r:id="rId41" name="Check Box 17">
              <controlPr defaultSize="0" autoFill="0" autoLine="0" autoPict="0">
                <anchor moveWithCells="1">
                  <from>
                    <xdr:col>2</xdr:col>
                    <xdr:colOff>182880</xdr:colOff>
                    <xdr:row>39</xdr:row>
                    <xdr:rowOff>0</xdr:rowOff>
                  </from>
                  <to>
                    <xdr:col>3</xdr:col>
                    <xdr:colOff>106680</xdr:colOff>
                    <xdr:row>40</xdr:row>
                    <xdr:rowOff>7620</xdr:rowOff>
                  </to>
                </anchor>
              </controlPr>
            </control>
          </mc:Choice>
        </mc:AlternateContent>
        <mc:AlternateContent xmlns:mc="http://schemas.openxmlformats.org/markup-compatibility/2006">
          <mc:Choice Requires="x14">
            <control shapeId="35858" r:id="rId42" name="Check Box 18">
              <controlPr defaultSize="0" autoFill="0" autoLine="0" autoPict="0">
                <anchor moveWithCells="1">
                  <from>
                    <xdr:col>1</xdr:col>
                    <xdr:colOff>198120</xdr:colOff>
                    <xdr:row>38</xdr:row>
                    <xdr:rowOff>190500</xdr:rowOff>
                  </from>
                  <to>
                    <xdr:col>2</xdr:col>
                    <xdr:colOff>106680</xdr:colOff>
                    <xdr:row>39</xdr:row>
                    <xdr:rowOff>182880</xdr:rowOff>
                  </to>
                </anchor>
              </controlPr>
            </control>
          </mc:Choice>
        </mc:AlternateContent>
        <mc:AlternateContent xmlns:mc="http://schemas.openxmlformats.org/markup-compatibility/2006">
          <mc:Choice Requires="x14">
            <control shapeId="35859" r:id="rId43" name="Check Box 19">
              <controlPr defaultSize="0" autoFill="0" autoLine="0" autoPict="0">
                <anchor moveWithCells="1">
                  <from>
                    <xdr:col>0</xdr:col>
                    <xdr:colOff>190500</xdr:colOff>
                    <xdr:row>41</xdr:row>
                    <xdr:rowOff>22860</xdr:rowOff>
                  </from>
                  <to>
                    <xdr:col>1</xdr:col>
                    <xdr:colOff>30480</xdr:colOff>
                    <xdr:row>41</xdr:row>
                    <xdr:rowOff>152400</xdr:rowOff>
                  </to>
                </anchor>
              </controlPr>
            </control>
          </mc:Choice>
        </mc:AlternateContent>
        <mc:AlternateContent xmlns:mc="http://schemas.openxmlformats.org/markup-compatibility/2006">
          <mc:Choice Requires="x14">
            <control shapeId="35860" r:id="rId44" name="Check Box 20">
              <controlPr defaultSize="0" autoFill="0" autoLine="0" autoPict="0">
                <anchor moveWithCells="1">
                  <from>
                    <xdr:col>2</xdr:col>
                    <xdr:colOff>190500</xdr:colOff>
                    <xdr:row>41</xdr:row>
                    <xdr:rowOff>0</xdr:rowOff>
                  </from>
                  <to>
                    <xdr:col>3</xdr:col>
                    <xdr:colOff>83820</xdr:colOff>
                    <xdr:row>42</xdr:row>
                    <xdr:rowOff>7620</xdr:rowOff>
                  </to>
                </anchor>
              </controlPr>
            </control>
          </mc:Choice>
        </mc:AlternateContent>
        <mc:AlternateContent xmlns:mc="http://schemas.openxmlformats.org/markup-compatibility/2006">
          <mc:Choice Requires="x14">
            <control shapeId="35861" r:id="rId45" name="Check Box 21">
              <controlPr defaultSize="0" autoFill="0" autoLine="0" autoPict="0">
                <anchor moveWithCells="1">
                  <from>
                    <xdr:col>1</xdr:col>
                    <xdr:colOff>220980</xdr:colOff>
                    <xdr:row>40</xdr:row>
                    <xdr:rowOff>182880</xdr:rowOff>
                  </from>
                  <to>
                    <xdr:col>2</xdr:col>
                    <xdr:colOff>99060</xdr:colOff>
                    <xdr:row>42</xdr:row>
                    <xdr:rowOff>7620</xdr:rowOff>
                  </to>
                </anchor>
              </controlPr>
            </control>
          </mc:Choice>
        </mc:AlternateContent>
        <mc:AlternateContent xmlns:mc="http://schemas.openxmlformats.org/markup-compatibility/2006">
          <mc:Choice Requires="x14">
            <control shapeId="35862" r:id="rId46" name="Check Box 22">
              <controlPr defaultSize="0" autoFill="0" autoLine="0" autoPict="0">
                <anchor moveWithCells="1">
                  <from>
                    <xdr:col>0</xdr:col>
                    <xdr:colOff>182880</xdr:colOff>
                    <xdr:row>17</xdr:row>
                    <xdr:rowOff>175260</xdr:rowOff>
                  </from>
                  <to>
                    <xdr:col>1</xdr:col>
                    <xdr:colOff>251460</xdr:colOff>
                    <xdr:row>19</xdr:row>
                    <xdr:rowOff>22860</xdr:rowOff>
                  </to>
                </anchor>
              </controlPr>
            </control>
          </mc:Choice>
        </mc:AlternateContent>
        <mc:AlternateContent xmlns:mc="http://schemas.openxmlformats.org/markup-compatibility/2006">
          <mc:Choice Requires="x14">
            <control shapeId="35863" r:id="rId47" name="Check Box 23">
              <controlPr defaultSize="0" autoFill="0" autoLine="0" autoPict="0">
                <anchor moveWithCells="1">
                  <from>
                    <xdr:col>1</xdr:col>
                    <xdr:colOff>190500</xdr:colOff>
                    <xdr:row>17</xdr:row>
                    <xdr:rowOff>190500</xdr:rowOff>
                  </from>
                  <to>
                    <xdr:col>2</xdr:col>
                    <xdr:colOff>106680</xdr:colOff>
                    <xdr:row>19</xdr:row>
                    <xdr:rowOff>0</xdr:rowOff>
                  </to>
                </anchor>
              </controlPr>
            </control>
          </mc:Choice>
        </mc:AlternateContent>
        <mc:AlternateContent xmlns:mc="http://schemas.openxmlformats.org/markup-compatibility/2006">
          <mc:Choice Requires="x14">
            <control shapeId="35864" r:id="rId48" name="Check Box 24">
              <controlPr defaultSize="0" autoFill="0" autoLine="0" autoPict="0">
                <anchor moveWithCells="1">
                  <from>
                    <xdr:col>2</xdr:col>
                    <xdr:colOff>182880</xdr:colOff>
                    <xdr:row>17</xdr:row>
                    <xdr:rowOff>175260</xdr:rowOff>
                  </from>
                  <to>
                    <xdr:col>3</xdr:col>
                    <xdr:colOff>251460</xdr:colOff>
                    <xdr:row>19</xdr:row>
                    <xdr:rowOff>22860</xdr:rowOff>
                  </to>
                </anchor>
              </controlPr>
            </control>
          </mc:Choice>
        </mc:AlternateContent>
        <mc:AlternateContent xmlns:mc="http://schemas.openxmlformats.org/markup-compatibility/2006">
          <mc:Choice Requires="x14">
            <control shapeId="35865" r:id="rId49" name="Check Box 25">
              <controlPr defaultSize="0" autoFill="0" autoLine="0" autoPict="0">
                <anchor moveWithCells="1">
                  <from>
                    <xdr:col>0</xdr:col>
                    <xdr:colOff>182880</xdr:colOff>
                    <xdr:row>36</xdr:row>
                    <xdr:rowOff>175260</xdr:rowOff>
                  </from>
                  <to>
                    <xdr:col>1</xdr:col>
                    <xdr:colOff>38100</xdr:colOff>
                    <xdr:row>38</xdr:row>
                    <xdr:rowOff>7620</xdr:rowOff>
                  </to>
                </anchor>
              </controlPr>
            </control>
          </mc:Choice>
        </mc:AlternateContent>
        <mc:AlternateContent xmlns:mc="http://schemas.openxmlformats.org/markup-compatibility/2006">
          <mc:Choice Requires="x14">
            <control shapeId="35866" r:id="rId50" name="Check Box 26">
              <controlPr defaultSize="0" autoFill="0" autoLine="0" autoPict="0">
                <anchor moveWithCells="1">
                  <from>
                    <xdr:col>2</xdr:col>
                    <xdr:colOff>175260</xdr:colOff>
                    <xdr:row>37</xdr:row>
                    <xdr:rowOff>0</xdr:rowOff>
                  </from>
                  <to>
                    <xdr:col>3</xdr:col>
                    <xdr:colOff>99060</xdr:colOff>
                    <xdr:row>38</xdr:row>
                    <xdr:rowOff>7620</xdr:rowOff>
                  </to>
                </anchor>
              </controlPr>
            </control>
          </mc:Choice>
        </mc:AlternateContent>
        <mc:AlternateContent xmlns:mc="http://schemas.openxmlformats.org/markup-compatibility/2006">
          <mc:Choice Requires="x14">
            <control shapeId="35867" r:id="rId51" name="Check Box 27">
              <controlPr defaultSize="0" autoFill="0" autoLine="0" autoPict="0">
                <anchor moveWithCells="1">
                  <from>
                    <xdr:col>1</xdr:col>
                    <xdr:colOff>198120</xdr:colOff>
                    <xdr:row>36</xdr:row>
                    <xdr:rowOff>190500</xdr:rowOff>
                  </from>
                  <to>
                    <xdr:col>2</xdr:col>
                    <xdr:colOff>106680</xdr:colOff>
                    <xdr:row>37</xdr:row>
                    <xdr:rowOff>182880</xdr:rowOff>
                  </to>
                </anchor>
              </controlPr>
            </control>
          </mc:Choice>
        </mc:AlternateContent>
        <mc:AlternateContent xmlns:mc="http://schemas.openxmlformats.org/markup-compatibility/2006">
          <mc:Choice Requires="x14">
            <control shapeId="35868" r:id="rId52" name="Check Box 28">
              <controlPr defaultSize="0" autoFill="0" autoLine="0" autoPict="0">
                <anchor moveWithCells="1">
                  <from>
                    <xdr:col>0</xdr:col>
                    <xdr:colOff>190500</xdr:colOff>
                    <xdr:row>46</xdr:row>
                    <xdr:rowOff>22860</xdr:rowOff>
                  </from>
                  <to>
                    <xdr:col>1</xdr:col>
                    <xdr:colOff>30480</xdr:colOff>
                    <xdr:row>46</xdr:row>
                    <xdr:rowOff>152400</xdr:rowOff>
                  </to>
                </anchor>
              </controlPr>
            </control>
          </mc:Choice>
        </mc:AlternateContent>
        <mc:AlternateContent xmlns:mc="http://schemas.openxmlformats.org/markup-compatibility/2006">
          <mc:Choice Requires="x14">
            <control shapeId="35869" r:id="rId53" name="Check Box 29">
              <controlPr defaultSize="0" autoFill="0" autoLine="0" autoPict="0">
                <anchor moveWithCells="1">
                  <from>
                    <xdr:col>2</xdr:col>
                    <xdr:colOff>190500</xdr:colOff>
                    <xdr:row>46</xdr:row>
                    <xdr:rowOff>0</xdr:rowOff>
                  </from>
                  <to>
                    <xdr:col>3</xdr:col>
                    <xdr:colOff>83820</xdr:colOff>
                    <xdr:row>47</xdr:row>
                    <xdr:rowOff>7620</xdr:rowOff>
                  </to>
                </anchor>
              </controlPr>
            </control>
          </mc:Choice>
        </mc:AlternateContent>
        <mc:AlternateContent xmlns:mc="http://schemas.openxmlformats.org/markup-compatibility/2006">
          <mc:Choice Requires="x14">
            <control shapeId="35870" r:id="rId54" name="Check Box 30">
              <controlPr defaultSize="0" autoFill="0" autoLine="0" autoPict="0">
                <anchor moveWithCells="1">
                  <from>
                    <xdr:col>1</xdr:col>
                    <xdr:colOff>220980</xdr:colOff>
                    <xdr:row>45</xdr:row>
                    <xdr:rowOff>182880</xdr:rowOff>
                  </from>
                  <to>
                    <xdr:col>2</xdr:col>
                    <xdr:colOff>99060</xdr:colOff>
                    <xdr:row>47</xdr:row>
                    <xdr:rowOff>7620</xdr:rowOff>
                  </to>
                </anchor>
              </controlPr>
            </control>
          </mc:Choice>
        </mc:AlternateContent>
        <mc:AlternateContent xmlns:mc="http://schemas.openxmlformats.org/markup-compatibility/2006">
          <mc:Choice Requires="x14">
            <control shapeId="35871" r:id="rId55" name="Check Box 31">
              <controlPr defaultSize="0" autoFill="0" autoLine="0" autoPict="0">
                <anchor moveWithCells="1">
                  <from>
                    <xdr:col>0</xdr:col>
                    <xdr:colOff>182880</xdr:colOff>
                    <xdr:row>28</xdr:row>
                    <xdr:rowOff>0</xdr:rowOff>
                  </from>
                  <to>
                    <xdr:col>0</xdr:col>
                    <xdr:colOff>487680</xdr:colOff>
                    <xdr:row>28</xdr:row>
                    <xdr:rowOff>259080</xdr:rowOff>
                  </to>
                </anchor>
              </controlPr>
            </control>
          </mc:Choice>
        </mc:AlternateContent>
        <mc:AlternateContent xmlns:mc="http://schemas.openxmlformats.org/markup-compatibility/2006">
          <mc:Choice Requires="x14">
            <control shapeId="35872" r:id="rId56" name="Check Box 32">
              <controlPr defaultSize="0" autoFill="0" autoLine="0" autoPict="0">
                <anchor moveWithCells="1">
                  <from>
                    <xdr:col>2</xdr:col>
                    <xdr:colOff>190500</xdr:colOff>
                    <xdr:row>28</xdr:row>
                    <xdr:rowOff>22860</xdr:rowOff>
                  </from>
                  <to>
                    <xdr:col>3</xdr:col>
                    <xdr:colOff>30480</xdr:colOff>
                    <xdr:row>28</xdr:row>
                    <xdr:rowOff>251460</xdr:rowOff>
                  </to>
                </anchor>
              </controlPr>
            </control>
          </mc:Choice>
        </mc:AlternateContent>
        <mc:AlternateContent xmlns:mc="http://schemas.openxmlformats.org/markup-compatibility/2006">
          <mc:Choice Requires="x14">
            <control shapeId="35873" r:id="rId57" name="Check Box 33">
              <controlPr defaultSize="0" autoFill="0" autoLine="0" autoPict="0">
                <anchor moveWithCells="1">
                  <from>
                    <xdr:col>1</xdr:col>
                    <xdr:colOff>220980</xdr:colOff>
                    <xdr:row>28</xdr:row>
                    <xdr:rowOff>30480</xdr:rowOff>
                  </from>
                  <to>
                    <xdr:col>2</xdr:col>
                    <xdr:colOff>7620</xdr:colOff>
                    <xdr:row>28</xdr:row>
                    <xdr:rowOff>236220</xdr:rowOff>
                  </to>
                </anchor>
              </controlPr>
            </control>
          </mc:Choice>
        </mc:AlternateContent>
        <mc:AlternateContent xmlns:mc="http://schemas.openxmlformats.org/markup-compatibility/2006">
          <mc:Choice Requires="x14">
            <control shapeId="35874" r:id="rId58" name="Check Box 34">
              <controlPr defaultSize="0" autoFill="0" autoLine="0" autoPict="0">
                <anchor moveWithCells="1">
                  <from>
                    <xdr:col>0</xdr:col>
                    <xdr:colOff>182880</xdr:colOff>
                    <xdr:row>22</xdr:row>
                    <xdr:rowOff>175260</xdr:rowOff>
                  </from>
                  <to>
                    <xdr:col>1</xdr:col>
                    <xdr:colOff>251460</xdr:colOff>
                    <xdr:row>24</xdr:row>
                    <xdr:rowOff>22860</xdr:rowOff>
                  </to>
                </anchor>
              </controlPr>
            </control>
          </mc:Choice>
        </mc:AlternateContent>
        <mc:AlternateContent xmlns:mc="http://schemas.openxmlformats.org/markup-compatibility/2006">
          <mc:Choice Requires="x14">
            <control shapeId="35875" r:id="rId59" name="Check Box 35">
              <controlPr defaultSize="0" autoFill="0" autoLine="0" autoPict="0">
                <anchor moveWithCells="1">
                  <from>
                    <xdr:col>1</xdr:col>
                    <xdr:colOff>190500</xdr:colOff>
                    <xdr:row>22</xdr:row>
                    <xdr:rowOff>190500</xdr:rowOff>
                  </from>
                  <to>
                    <xdr:col>2</xdr:col>
                    <xdr:colOff>106680</xdr:colOff>
                    <xdr:row>24</xdr:row>
                    <xdr:rowOff>0</xdr:rowOff>
                  </to>
                </anchor>
              </controlPr>
            </control>
          </mc:Choice>
        </mc:AlternateContent>
        <mc:AlternateContent xmlns:mc="http://schemas.openxmlformats.org/markup-compatibility/2006">
          <mc:Choice Requires="x14">
            <control shapeId="35876" r:id="rId60" name="Check Box 36">
              <controlPr defaultSize="0" autoFill="0" autoLine="0" autoPict="0">
                <anchor moveWithCells="1">
                  <from>
                    <xdr:col>2</xdr:col>
                    <xdr:colOff>182880</xdr:colOff>
                    <xdr:row>22</xdr:row>
                    <xdr:rowOff>175260</xdr:rowOff>
                  </from>
                  <to>
                    <xdr:col>3</xdr:col>
                    <xdr:colOff>251460</xdr:colOff>
                    <xdr:row>24</xdr:row>
                    <xdr:rowOff>22860</xdr:rowOff>
                  </to>
                </anchor>
              </controlPr>
            </control>
          </mc:Choice>
        </mc:AlternateContent>
        <mc:AlternateContent xmlns:mc="http://schemas.openxmlformats.org/markup-compatibility/2006">
          <mc:Choice Requires="x14">
            <control shapeId="35877" r:id="rId61" name="Check Box 37">
              <controlPr defaultSize="0" autoFill="0" autoLine="0" autoPict="0">
                <anchor moveWithCells="1">
                  <from>
                    <xdr:col>0</xdr:col>
                    <xdr:colOff>190500</xdr:colOff>
                    <xdr:row>52</xdr:row>
                    <xdr:rowOff>22860</xdr:rowOff>
                  </from>
                  <to>
                    <xdr:col>1</xdr:col>
                    <xdr:colOff>30480</xdr:colOff>
                    <xdr:row>52</xdr:row>
                    <xdr:rowOff>152400</xdr:rowOff>
                  </to>
                </anchor>
              </controlPr>
            </control>
          </mc:Choice>
        </mc:AlternateContent>
        <mc:AlternateContent xmlns:mc="http://schemas.openxmlformats.org/markup-compatibility/2006">
          <mc:Choice Requires="x14">
            <control shapeId="35878" r:id="rId62" name="Check Box 38">
              <controlPr defaultSize="0" autoFill="0" autoLine="0" autoPict="0">
                <anchor moveWithCells="1">
                  <from>
                    <xdr:col>2</xdr:col>
                    <xdr:colOff>190500</xdr:colOff>
                    <xdr:row>52</xdr:row>
                    <xdr:rowOff>0</xdr:rowOff>
                  </from>
                  <to>
                    <xdr:col>3</xdr:col>
                    <xdr:colOff>83820</xdr:colOff>
                    <xdr:row>53</xdr:row>
                    <xdr:rowOff>7620</xdr:rowOff>
                  </to>
                </anchor>
              </controlPr>
            </control>
          </mc:Choice>
        </mc:AlternateContent>
        <mc:AlternateContent xmlns:mc="http://schemas.openxmlformats.org/markup-compatibility/2006">
          <mc:Choice Requires="x14">
            <control shapeId="35879" r:id="rId63" name="Check Box 39">
              <controlPr defaultSize="0" autoFill="0" autoLine="0" autoPict="0">
                <anchor moveWithCells="1">
                  <from>
                    <xdr:col>1</xdr:col>
                    <xdr:colOff>220980</xdr:colOff>
                    <xdr:row>51</xdr:row>
                    <xdr:rowOff>182880</xdr:rowOff>
                  </from>
                  <to>
                    <xdr:col>2</xdr:col>
                    <xdr:colOff>99060</xdr:colOff>
                    <xdr:row>53</xdr:row>
                    <xdr:rowOff>7620</xdr:rowOff>
                  </to>
                </anchor>
              </controlPr>
            </control>
          </mc:Choice>
        </mc:AlternateContent>
        <mc:AlternateContent xmlns:mc="http://schemas.openxmlformats.org/markup-compatibility/2006">
          <mc:Choice Requires="x14">
            <control shapeId="35880" r:id="rId64" name="Check Box 40">
              <controlPr defaultSize="0" autoFill="0" autoLine="0" autoPict="0">
                <anchor moveWithCells="1">
                  <from>
                    <xdr:col>0</xdr:col>
                    <xdr:colOff>190500</xdr:colOff>
                    <xdr:row>54</xdr:row>
                    <xdr:rowOff>22860</xdr:rowOff>
                  </from>
                  <to>
                    <xdr:col>1</xdr:col>
                    <xdr:colOff>30480</xdr:colOff>
                    <xdr:row>54</xdr:row>
                    <xdr:rowOff>152400</xdr:rowOff>
                  </to>
                </anchor>
              </controlPr>
            </control>
          </mc:Choice>
        </mc:AlternateContent>
        <mc:AlternateContent xmlns:mc="http://schemas.openxmlformats.org/markup-compatibility/2006">
          <mc:Choice Requires="x14">
            <control shapeId="35881" r:id="rId65" name="Check Box 41">
              <controlPr defaultSize="0" autoFill="0" autoLine="0" autoPict="0">
                <anchor moveWithCells="1">
                  <from>
                    <xdr:col>2</xdr:col>
                    <xdr:colOff>198120</xdr:colOff>
                    <xdr:row>53</xdr:row>
                    <xdr:rowOff>182880</xdr:rowOff>
                  </from>
                  <to>
                    <xdr:col>3</xdr:col>
                    <xdr:colOff>99060</xdr:colOff>
                    <xdr:row>54</xdr:row>
                    <xdr:rowOff>190500</xdr:rowOff>
                  </to>
                </anchor>
              </controlPr>
            </control>
          </mc:Choice>
        </mc:AlternateContent>
        <mc:AlternateContent xmlns:mc="http://schemas.openxmlformats.org/markup-compatibility/2006">
          <mc:Choice Requires="x14">
            <control shapeId="35882" r:id="rId66" name="Check Box 42">
              <controlPr defaultSize="0" autoFill="0" autoLine="0" autoPict="0">
                <anchor moveWithCells="1">
                  <from>
                    <xdr:col>1</xdr:col>
                    <xdr:colOff>220980</xdr:colOff>
                    <xdr:row>53</xdr:row>
                    <xdr:rowOff>182880</xdr:rowOff>
                  </from>
                  <to>
                    <xdr:col>2</xdr:col>
                    <xdr:colOff>99060</xdr:colOff>
                    <xdr:row>55</xdr:row>
                    <xdr:rowOff>7620</xdr:rowOff>
                  </to>
                </anchor>
              </controlPr>
            </control>
          </mc:Choice>
        </mc:AlternateContent>
        <mc:AlternateContent xmlns:mc="http://schemas.openxmlformats.org/markup-compatibility/2006">
          <mc:Choice Requires="x14">
            <control shapeId="35883" r:id="rId67" name="Check Box 43">
              <controlPr defaultSize="0" autoFill="0" autoLine="0" autoPict="0">
                <anchor moveWithCells="1">
                  <from>
                    <xdr:col>0</xdr:col>
                    <xdr:colOff>190500</xdr:colOff>
                    <xdr:row>57</xdr:row>
                    <xdr:rowOff>22860</xdr:rowOff>
                  </from>
                  <to>
                    <xdr:col>1</xdr:col>
                    <xdr:colOff>30480</xdr:colOff>
                    <xdr:row>57</xdr:row>
                    <xdr:rowOff>152400</xdr:rowOff>
                  </to>
                </anchor>
              </controlPr>
            </control>
          </mc:Choice>
        </mc:AlternateContent>
        <mc:AlternateContent xmlns:mc="http://schemas.openxmlformats.org/markup-compatibility/2006">
          <mc:Choice Requires="x14">
            <control shapeId="35884" r:id="rId68" name="Check Box 44">
              <controlPr defaultSize="0" autoFill="0" autoLine="0" autoPict="0">
                <anchor moveWithCells="1">
                  <from>
                    <xdr:col>2</xdr:col>
                    <xdr:colOff>190500</xdr:colOff>
                    <xdr:row>57</xdr:row>
                    <xdr:rowOff>0</xdr:rowOff>
                  </from>
                  <to>
                    <xdr:col>3</xdr:col>
                    <xdr:colOff>83820</xdr:colOff>
                    <xdr:row>58</xdr:row>
                    <xdr:rowOff>7620</xdr:rowOff>
                  </to>
                </anchor>
              </controlPr>
            </control>
          </mc:Choice>
        </mc:AlternateContent>
        <mc:AlternateContent xmlns:mc="http://schemas.openxmlformats.org/markup-compatibility/2006">
          <mc:Choice Requires="x14">
            <control shapeId="35885" r:id="rId69" name="Check Box 45">
              <controlPr defaultSize="0" autoFill="0" autoLine="0" autoPict="0">
                <anchor moveWithCells="1">
                  <from>
                    <xdr:col>1</xdr:col>
                    <xdr:colOff>220980</xdr:colOff>
                    <xdr:row>56</xdr:row>
                    <xdr:rowOff>182880</xdr:rowOff>
                  </from>
                  <to>
                    <xdr:col>2</xdr:col>
                    <xdr:colOff>99060</xdr:colOff>
                    <xdr:row>58</xdr:row>
                    <xdr:rowOff>7620</xdr:rowOff>
                  </to>
                </anchor>
              </controlPr>
            </control>
          </mc:Choice>
        </mc:AlternateContent>
        <mc:AlternateContent xmlns:mc="http://schemas.openxmlformats.org/markup-compatibility/2006">
          <mc:Choice Requires="x14">
            <control shapeId="35886" r:id="rId70" name="Check Box 46">
              <controlPr defaultSize="0" autoFill="0" autoLine="0" autoPict="0">
                <anchor moveWithCells="1">
                  <from>
                    <xdr:col>0</xdr:col>
                    <xdr:colOff>190500</xdr:colOff>
                    <xdr:row>59</xdr:row>
                    <xdr:rowOff>22860</xdr:rowOff>
                  </from>
                  <to>
                    <xdr:col>1</xdr:col>
                    <xdr:colOff>30480</xdr:colOff>
                    <xdr:row>59</xdr:row>
                    <xdr:rowOff>152400</xdr:rowOff>
                  </to>
                </anchor>
              </controlPr>
            </control>
          </mc:Choice>
        </mc:AlternateContent>
        <mc:AlternateContent xmlns:mc="http://schemas.openxmlformats.org/markup-compatibility/2006">
          <mc:Choice Requires="x14">
            <control shapeId="35887" r:id="rId71" name="Check Box 47">
              <controlPr defaultSize="0" autoFill="0" autoLine="0" autoPict="0">
                <anchor moveWithCells="1">
                  <from>
                    <xdr:col>2</xdr:col>
                    <xdr:colOff>182880</xdr:colOff>
                    <xdr:row>58</xdr:row>
                    <xdr:rowOff>190500</xdr:rowOff>
                  </from>
                  <to>
                    <xdr:col>3</xdr:col>
                    <xdr:colOff>76200</xdr:colOff>
                    <xdr:row>60</xdr:row>
                    <xdr:rowOff>0</xdr:rowOff>
                  </to>
                </anchor>
              </controlPr>
            </control>
          </mc:Choice>
        </mc:AlternateContent>
        <mc:AlternateContent xmlns:mc="http://schemas.openxmlformats.org/markup-compatibility/2006">
          <mc:Choice Requires="x14">
            <control shapeId="35888" r:id="rId72" name="Check Box 48">
              <controlPr defaultSize="0" autoFill="0" autoLine="0" autoPict="0">
                <anchor moveWithCells="1">
                  <from>
                    <xdr:col>1</xdr:col>
                    <xdr:colOff>220980</xdr:colOff>
                    <xdr:row>58</xdr:row>
                    <xdr:rowOff>182880</xdr:rowOff>
                  </from>
                  <to>
                    <xdr:col>2</xdr:col>
                    <xdr:colOff>99060</xdr:colOff>
                    <xdr:row>60</xdr:row>
                    <xdr:rowOff>7620</xdr:rowOff>
                  </to>
                </anchor>
              </controlPr>
            </control>
          </mc:Choice>
        </mc:AlternateContent>
        <mc:AlternateContent xmlns:mc="http://schemas.openxmlformats.org/markup-compatibility/2006">
          <mc:Choice Requires="x14">
            <control shapeId="35889" r:id="rId73" name="Check Box 49">
              <controlPr defaultSize="0" autoFill="0" autoLine="0" autoPict="0">
                <anchor moveWithCells="1">
                  <from>
                    <xdr:col>0</xdr:col>
                    <xdr:colOff>190500</xdr:colOff>
                    <xdr:row>61</xdr:row>
                    <xdr:rowOff>22860</xdr:rowOff>
                  </from>
                  <to>
                    <xdr:col>1</xdr:col>
                    <xdr:colOff>30480</xdr:colOff>
                    <xdr:row>61</xdr:row>
                    <xdr:rowOff>152400</xdr:rowOff>
                  </to>
                </anchor>
              </controlPr>
            </control>
          </mc:Choice>
        </mc:AlternateContent>
        <mc:AlternateContent xmlns:mc="http://schemas.openxmlformats.org/markup-compatibility/2006">
          <mc:Choice Requires="x14">
            <control shapeId="35890" r:id="rId74" name="Check Box 50">
              <controlPr defaultSize="0" autoFill="0" autoLine="0" autoPict="0">
                <anchor moveWithCells="1">
                  <from>
                    <xdr:col>2</xdr:col>
                    <xdr:colOff>182880</xdr:colOff>
                    <xdr:row>60</xdr:row>
                    <xdr:rowOff>182880</xdr:rowOff>
                  </from>
                  <to>
                    <xdr:col>3</xdr:col>
                    <xdr:colOff>76200</xdr:colOff>
                    <xdr:row>61</xdr:row>
                    <xdr:rowOff>190500</xdr:rowOff>
                  </to>
                </anchor>
              </controlPr>
            </control>
          </mc:Choice>
        </mc:AlternateContent>
        <mc:AlternateContent xmlns:mc="http://schemas.openxmlformats.org/markup-compatibility/2006">
          <mc:Choice Requires="x14">
            <control shapeId="35891" r:id="rId75" name="Check Box 51">
              <controlPr defaultSize="0" autoFill="0" autoLine="0" autoPict="0">
                <anchor moveWithCells="1">
                  <from>
                    <xdr:col>1</xdr:col>
                    <xdr:colOff>220980</xdr:colOff>
                    <xdr:row>60</xdr:row>
                    <xdr:rowOff>182880</xdr:rowOff>
                  </from>
                  <to>
                    <xdr:col>2</xdr:col>
                    <xdr:colOff>99060</xdr:colOff>
                    <xdr:row>62</xdr:row>
                    <xdr:rowOff>7620</xdr:rowOff>
                  </to>
                </anchor>
              </controlPr>
            </control>
          </mc:Choice>
        </mc:AlternateContent>
        <mc:AlternateContent xmlns:mc="http://schemas.openxmlformats.org/markup-compatibility/2006">
          <mc:Choice Requires="x14">
            <control shapeId="35892" r:id="rId76" name="Check Box 52">
              <controlPr defaultSize="0" autoFill="0" autoLine="0" autoPict="0">
                <anchor moveWithCells="1">
                  <from>
                    <xdr:col>0</xdr:col>
                    <xdr:colOff>190500</xdr:colOff>
                    <xdr:row>65</xdr:row>
                    <xdr:rowOff>22860</xdr:rowOff>
                  </from>
                  <to>
                    <xdr:col>1</xdr:col>
                    <xdr:colOff>30480</xdr:colOff>
                    <xdr:row>65</xdr:row>
                    <xdr:rowOff>152400</xdr:rowOff>
                  </to>
                </anchor>
              </controlPr>
            </control>
          </mc:Choice>
        </mc:AlternateContent>
        <mc:AlternateContent xmlns:mc="http://schemas.openxmlformats.org/markup-compatibility/2006">
          <mc:Choice Requires="x14">
            <control shapeId="35893" r:id="rId77" name="Check Box 53">
              <controlPr defaultSize="0" autoFill="0" autoLine="0" autoPict="0">
                <anchor moveWithCells="1">
                  <from>
                    <xdr:col>2</xdr:col>
                    <xdr:colOff>190500</xdr:colOff>
                    <xdr:row>65</xdr:row>
                    <xdr:rowOff>0</xdr:rowOff>
                  </from>
                  <to>
                    <xdr:col>3</xdr:col>
                    <xdr:colOff>83820</xdr:colOff>
                    <xdr:row>66</xdr:row>
                    <xdr:rowOff>7620</xdr:rowOff>
                  </to>
                </anchor>
              </controlPr>
            </control>
          </mc:Choice>
        </mc:AlternateContent>
        <mc:AlternateContent xmlns:mc="http://schemas.openxmlformats.org/markup-compatibility/2006">
          <mc:Choice Requires="x14">
            <control shapeId="35894" r:id="rId78" name="Check Box 54">
              <controlPr defaultSize="0" autoFill="0" autoLine="0" autoPict="0">
                <anchor moveWithCells="1">
                  <from>
                    <xdr:col>1</xdr:col>
                    <xdr:colOff>220980</xdr:colOff>
                    <xdr:row>64</xdr:row>
                    <xdr:rowOff>182880</xdr:rowOff>
                  </from>
                  <to>
                    <xdr:col>2</xdr:col>
                    <xdr:colOff>99060</xdr:colOff>
                    <xdr:row>66</xdr:row>
                    <xdr:rowOff>7620</xdr:rowOff>
                  </to>
                </anchor>
              </controlPr>
            </control>
          </mc:Choice>
        </mc:AlternateContent>
        <mc:AlternateContent xmlns:mc="http://schemas.openxmlformats.org/markup-compatibility/2006">
          <mc:Choice Requires="x14">
            <control shapeId="35895" r:id="rId79" name="Check Box 55">
              <controlPr defaultSize="0" autoFill="0" autoLine="0" autoPict="0">
                <anchor moveWithCells="1">
                  <from>
                    <xdr:col>0</xdr:col>
                    <xdr:colOff>190500</xdr:colOff>
                    <xdr:row>67</xdr:row>
                    <xdr:rowOff>22860</xdr:rowOff>
                  </from>
                  <to>
                    <xdr:col>1</xdr:col>
                    <xdr:colOff>30480</xdr:colOff>
                    <xdr:row>67</xdr:row>
                    <xdr:rowOff>152400</xdr:rowOff>
                  </to>
                </anchor>
              </controlPr>
            </control>
          </mc:Choice>
        </mc:AlternateContent>
        <mc:AlternateContent xmlns:mc="http://schemas.openxmlformats.org/markup-compatibility/2006">
          <mc:Choice Requires="x14">
            <control shapeId="35896" r:id="rId80" name="Check Box 56">
              <controlPr defaultSize="0" autoFill="0" autoLine="0" autoPict="0">
                <anchor moveWithCells="1">
                  <from>
                    <xdr:col>2</xdr:col>
                    <xdr:colOff>190500</xdr:colOff>
                    <xdr:row>67</xdr:row>
                    <xdr:rowOff>0</xdr:rowOff>
                  </from>
                  <to>
                    <xdr:col>3</xdr:col>
                    <xdr:colOff>83820</xdr:colOff>
                    <xdr:row>68</xdr:row>
                    <xdr:rowOff>7620</xdr:rowOff>
                  </to>
                </anchor>
              </controlPr>
            </control>
          </mc:Choice>
        </mc:AlternateContent>
        <mc:AlternateContent xmlns:mc="http://schemas.openxmlformats.org/markup-compatibility/2006">
          <mc:Choice Requires="x14">
            <control shapeId="35897" r:id="rId81" name="Check Box 57">
              <controlPr defaultSize="0" autoFill="0" autoLine="0" autoPict="0">
                <anchor moveWithCells="1">
                  <from>
                    <xdr:col>1</xdr:col>
                    <xdr:colOff>220980</xdr:colOff>
                    <xdr:row>66</xdr:row>
                    <xdr:rowOff>182880</xdr:rowOff>
                  </from>
                  <to>
                    <xdr:col>2</xdr:col>
                    <xdr:colOff>99060</xdr:colOff>
                    <xdr:row>68</xdr:row>
                    <xdr:rowOff>7620</xdr:rowOff>
                  </to>
                </anchor>
              </controlPr>
            </control>
          </mc:Choice>
        </mc:AlternateContent>
        <mc:AlternateContent xmlns:mc="http://schemas.openxmlformats.org/markup-compatibility/2006">
          <mc:Choice Requires="x14">
            <control shapeId="35898" r:id="rId82" name="Check Box 58">
              <controlPr defaultSize="0" autoFill="0" autoLine="0" autoPict="0">
                <anchor moveWithCells="1">
                  <from>
                    <xdr:col>0</xdr:col>
                    <xdr:colOff>190500</xdr:colOff>
                    <xdr:row>73</xdr:row>
                    <xdr:rowOff>22860</xdr:rowOff>
                  </from>
                  <to>
                    <xdr:col>1</xdr:col>
                    <xdr:colOff>30480</xdr:colOff>
                    <xdr:row>73</xdr:row>
                    <xdr:rowOff>152400</xdr:rowOff>
                  </to>
                </anchor>
              </controlPr>
            </control>
          </mc:Choice>
        </mc:AlternateContent>
        <mc:AlternateContent xmlns:mc="http://schemas.openxmlformats.org/markup-compatibility/2006">
          <mc:Choice Requires="x14">
            <control shapeId="35899" r:id="rId83" name="Check Box 59">
              <controlPr defaultSize="0" autoFill="0" autoLine="0" autoPict="0">
                <anchor moveWithCells="1">
                  <from>
                    <xdr:col>2</xdr:col>
                    <xdr:colOff>190500</xdr:colOff>
                    <xdr:row>73</xdr:row>
                    <xdr:rowOff>0</xdr:rowOff>
                  </from>
                  <to>
                    <xdr:col>3</xdr:col>
                    <xdr:colOff>83820</xdr:colOff>
                    <xdr:row>74</xdr:row>
                    <xdr:rowOff>7620</xdr:rowOff>
                  </to>
                </anchor>
              </controlPr>
            </control>
          </mc:Choice>
        </mc:AlternateContent>
        <mc:AlternateContent xmlns:mc="http://schemas.openxmlformats.org/markup-compatibility/2006">
          <mc:Choice Requires="x14">
            <control shapeId="35900" r:id="rId84" name="Check Box 60">
              <controlPr defaultSize="0" autoFill="0" autoLine="0" autoPict="0">
                <anchor moveWithCells="1">
                  <from>
                    <xdr:col>1</xdr:col>
                    <xdr:colOff>220980</xdr:colOff>
                    <xdr:row>72</xdr:row>
                    <xdr:rowOff>182880</xdr:rowOff>
                  </from>
                  <to>
                    <xdr:col>2</xdr:col>
                    <xdr:colOff>99060</xdr:colOff>
                    <xdr:row>74</xdr:row>
                    <xdr:rowOff>7620</xdr:rowOff>
                  </to>
                </anchor>
              </controlPr>
            </control>
          </mc:Choice>
        </mc:AlternateContent>
        <mc:AlternateContent xmlns:mc="http://schemas.openxmlformats.org/markup-compatibility/2006">
          <mc:Choice Requires="x14">
            <control shapeId="35901" r:id="rId85" name="Check Box 61">
              <controlPr defaultSize="0" autoFill="0" autoLine="0" autoPict="0">
                <anchor moveWithCells="1">
                  <from>
                    <xdr:col>0</xdr:col>
                    <xdr:colOff>190500</xdr:colOff>
                    <xdr:row>75</xdr:row>
                    <xdr:rowOff>22860</xdr:rowOff>
                  </from>
                  <to>
                    <xdr:col>1</xdr:col>
                    <xdr:colOff>30480</xdr:colOff>
                    <xdr:row>75</xdr:row>
                    <xdr:rowOff>152400</xdr:rowOff>
                  </to>
                </anchor>
              </controlPr>
            </control>
          </mc:Choice>
        </mc:AlternateContent>
        <mc:AlternateContent xmlns:mc="http://schemas.openxmlformats.org/markup-compatibility/2006">
          <mc:Choice Requires="x14">
            <control shapeId="35902" r:id="rId86" name="Check Box 62">
              <controlPr defaultSize="0" autoFill="0" autoLine="0" autoPict="0">
                <anchor moveWithCells="1">
                  <from>
                    <xdr:col>2</xdr:col>
                    <xdr:colOff>190500</xdr:colOff>
                    <xdr:row>75</xdr:row>
                    <xdr:rowOff>0</xdr:rowOff>
                  </from>
                  <to>
                    <xdr:col>3</xdr:col>
                    <xdr:colOff>83820</xdr:colOff>
                    <xdr:row>76</xdr:row>
                    <xdr:rowOff>7620</xdr:rowOff>
                  </to>
                </anchor>
              </controlPr>
            </control>
          </mc:Choice>
        </mc:AlternateContent>
        <mc:AlternateContent xmlns:mc="http://schemas.openxmlformats.org/markup-compatibility/2006">
          <mc:Choice Requires="x14">
            <control shapeId="35903" r:id="rId87" name="Check Box 63">
              <controlPr defaultSize="0" autoFill="0" autoLine="0" autoPict="0">
                <anchor moveWithCells="1">
                  <from>
                    <xdr:col>1</xdr:col>
                    <xdr:colOff>220980</xdr:colOff>
                    <xdr:row>74</xdr:row>
                    <xdr:rowOff>182880</xdr:rowOff>
                  </from>
                  <to>
                    <xdr:col>2</xdr:col>
                    <xdr:colOff>99060</xdr:colOff>
                    <xdr:row>76</xdr:row>
                    <xdr:rowOff>7620</xdr:rowOff>
                  </to>
                </anchor>
              </controlPr>
            </control>
          </mc:Choice>
        </mc:AlternateContent>
        <mc:AlternateContent xmlns:mc="http://schemas.openxmlformats.org/markup-compatibility/2006">
          <mc:Choice Requires="x14">
            <control shapeId="35904" r:id="rId88" name="Check Box 64">
              <controlPr defaultSize="0" autoFill="0" autoLine="0" autoPict="0">
                <anchor moveWithCells="1">
                  <from>
                    <xdr:col>0</xdr:col>
                    <xdr:colOff>190500</xdr:colOff>
                    <xdr:row>81</xdr:row>
                    <xdr:rowOff>22860</xdr:rowOff>
                  </from>
                  <to>
                    <xdr:col>1</xdr:col>
                    <xdr:colOff>30480</xdr:colOff>
                    <xdr:row>81</xdr:row>
                    <xdr:rowOff>152400</xdr:rowOff>
                  </to>
                </anchor>
              </controlPr>
            </control>
          </mc:Choice>
        </mc:AlternateContent>
        <mc:AlternateContent xmlns:mc="http://schemas.openxmlformats.org/markup-compatibility/2006">
          <mc:Choice Requires="x14">
            <control shapeId="35905" r:id="rId89" name="Check Box 65">
              <controlPr defaultSize="0" autoFill="0" autoLine="0" autoPict="0">
                <anchor moveWithCells="1">
                  <from>
                    <xdr:col>2</xdr:col>
                    <xdr:colOff>190500</xdr:colOff>
                    <xdr:row>81</xdr:row>
                    <xdr:rowOff>0</xdr:rowOff>
                  </from>
                  <to>
                    <xdr:col>3</xdr:col>
                    <xdr:colOff>83820</xdr:colOff>
                    <xdr:row>82</xdr:row>
                    <xdr:rowOff>7620</xdr:rowOff>
                  </to>
                </anchor>
              </controlPr>
            </control>
          </mc:Choice>
        </mc:AlternateContent>
        <mc:AlternateContent xmlns:mc="http://schemas.openxmlformats.org/markup-compatibility/2006">
          <mc:Choice Requires="x14">
            <control shapeId="35906" r:id="rId90" name="Check Box 66">
              <controlPr defaultSize="0" autoFill="0" autoLine="0" autoPict="0">
                <anchor moveWithCells="1">
                  <from>
                    <xdr:col>1</xdr:col>
                    <xdr:colOff>220980</xdr:colOff>
                    <xdr:row>80</xdr:row>
                    <xdr:rowOff>182880</xdr:rowOff>
                  </from>
                  <to>
                    <xdr:col>2</xdr:col>
                    <xdr:colOff>99060</xdr:colOff>
                    <xdr:row>82</xdr:row>
                    <xdr:rowOff>7620</xdr:rowOff>
                  </to>
                </anchor>
              </controlPr>
            </control>
          </mc:Choice>
        </mc:AlternateContent>
        <mc:AlternateContent xmlns:mc="http://schemas.openxmlformats.org/markup-compatibility/2006">
          <mc:Choice Requires="x14">
            <control shapeId="35907" r:id="rId91" name="Check Box 67">
              <controlPr defaultSize="0" autoFill="0" autoLine="0" autoPict="0">
                <anchor moveWithCells="1">
                  <from>
                    <xdr:col>0</xdr:col>
                    <xdr:colOff>190500</xdr:colOff>
                    <xdr:row>83</xdr:row>
                    <xdr:rowOff>22860</xdr:rowOff>
                  </from>
                  <to>
                    <xdr:col>1</xdr:col>
                    <xdr:colOff>30480</xdr:colOff>
                    <xdr:row>83</xdr:row>
                    <xdr:rowOff>152400</xdr:rowOff>
                  </to>
                </anchor>
              </controlPr>
            </control>
          </mc:Choice>
        </mc:AlternateContent>
        <mc:AlternateContent xmlns:mc="http://schemas.openxmlformats.org/markup-compatibility/2006">
          <mc:Choice Requires="x14">
            <control shapeId="35908" r:id="rId92" name="Check Box 68">
              <controlPr defaultSize="0" autoFill="0" autoLine="0" autoPict="0">
                <anchor moveWithCells="1">
                  <from>
                    <xdr:col>2</xdr:col>
                    <xdr:colOff>190500</xdr:colOff>
                    <xdr:row>83</xdr:row>
                    <xdr:rowOff>0</xdr:rowOff>
                  </from>
                  <to>
                    <xdr:col>3</xdr:col>
                    <xdr:colOff>83820</xdr:colOff>
                    <xdr:row>84</xdr:row>
                    <xdr:rowOff>7620</xdr:rowOff>
                  </to>
                </anchor>
              </controlPr>
            </control>
          </mc:Choice>
        </mc:AlternateContent>
        <mc:AlternateContent xmlns:mc="http://schemas.openxmlformats.org/markup-compatibility/2006">
          <mc:Choice Requires="x14">
            <control shapeId="35909" r:id="rId93" name="Check Box 69">
              <controlPr defaultSize="0" autoFill="0" autoLine="0" autoPict="0">
                <anchor moveWithCells="1">
                  <from>
                    <xdr:col>1</xdr:col>
                    <xdr:colOff>220980</xdr:colOff>
                    <xdr:row>82</xdr:row>
                    <xdr:rowOff>182880</xdr:rowOff>
                  </from>
                  <to>
                    <xdr:col>2</xdr:col>
                    <xdr:colOff>99060</xdr:colOff>
                    <xdr:row>84</xdr:row>
                    <xdr:rowOff>7620</xdr:rowOff>
                  </to>
                </anchor>
              </controlPr>
            </control>
          </mc:Choice>
        </mc:AlternateContent>
        <mc:AlternateContent xmlns:mc="http://schemas.openxmlformats.org/markup-compatibility/2006">
          <mc:Choice Requires="x14">
            <control shapeId="35910" r:id="rId94" name="Check Box 70">
              <controlPr defaultSize="0" autoFill="0" autoLine="0" autoPict="0">
                <anchor moveWithCells="1">
                  <from>
                    <xdr:col>0</xdr:col>
                    <xdr:colOff>190500</xdr:colOff>
                    <xdr:row>85</xdr:row>
                    <xdr:rowOff>22860</xdr:rowOff>
                  </from>
                  <to>
                    <xdr:col>1</xdr:col>
                    <xdr:colOff>30480</xdr:colOff>
                    <xdr:row>85</xdr:row>
                    <xdr:rowOff>152400</xdr:rowOff>
                  </to>
                </anchor>
              </controlPr>
            </control>
          </mc:Choice>
        </mc:AlternateContent>
        <mc:AlternateContent xmlns:mc="http://schemas.openxmlformats.org/markup-compatibility/2006">
          <mc:Choice Requires="x14">
            <control shapeId="35911" r:id="rId95" name="Check Box 71">
              <controlPr defaultSize="0" autoFill="0" autoLine="0" autoPict="0">
                <anchor moveWithCells="1">
                  <from>
                    <xdr:col>2</xdr:col>
                    <xdr:colOff>190500</xdr:colOff>
                    <xdr:row>85</xdr:row>
                    <xdr:rowOff>0</xdr:rowOff>
                  </from>
                  <to>
                    <xdr:col>3</xdr:col>
                    <xdr:colOff>83820</xdr:colOff>
                    <xdr:row>86</xdr:row>
                    <xdr:rowOff>7620</xdr:rowOff>
                  </to>
                </anchor>
              </controlPr>
            </control>
          </mc:Choice>
        </mc:AlternateContent>
        <mc:AlternateContent xmlns:mc="http://schemas.openxmlformats.org/markup-compatibility/2006">
          <mc:Choice Requires="x14">
            <control shapeId="35912" r:id="rId96" name="Check Box 72">
              <controlPr defaultSize="0" autoFill="0" autoLine="0" autoPict="0">
                <anchor moveWithCells="1">
                  <from>
                    <xdr:col>1</xdr:col>
                    <xdr:colOff>220980</xdr:colOff>
                    <xdr:row>84</xdr:row>
                    <xdr:rowOff>182880</xdr:rowOff>
                  </from>
                  <to>
                    <xdr:col>2</xdr:col>
                    <xdr:colOff>99060</xdr:colOff>
                    <xdr:row>86</xdr:row>
                    <xdr:rowOff>7620</xdr:rowOff>
                  </to>
                </anchor>
              </controlPr>
            </control>
          </mc:Choice>
        </mc:AlternateContent>
        <mc:AlternateContent xmlns:mc="http://schemas.openxmlformats.org/markup-compatibility/2006">
          <mc:Choice Requires="x14">
            <control shapeId="35913" r:id="rId97" name="Check Box 73">
              <controlPr defaultSize="0" autoFill="0" autoLine="0" autoPict="0">
                <anchor moveWithCells="1">
                  <from>
                    <xdr:col>0</xdr:col>
                    <xdr:colOff>190500</xdr:colOff>
                    <xdr:row>87</xdr:row>
                    <xdr:rowOff>22860</xdr:rowOff>
                  </from>
                  <to>
                    <xdr:col>1</xdr:col>
                    <xdr:colOff>30480</xdr:colOff>
                    <xdr:row>87</xdr:row>
                    <xdr:rowOff>152400</xdr:rowOff>
                  </to>
                </anchor>
              </controlPr>
            </control>
          </mc:Choice>
        </mc:AlternateContent>
        <mc:AlternateContent xmlns:mc="http://schemas.openxmlformats.org/markup-compatibility/2006">
          <mc:Choice Requires="x14">
            <control shapeId="35914" r:id="rId98" name="Check Box 74">
              <controlPr defaultSize="0" autoFill="0" autoLine="0" autoPict="0">
                <anchor moveWithCells="1">
                  <from>
                    <xdr:col>2</xdr:col>
                    <xdr:colOff>190500</xdr:colOff>
                    <xdr:row>87</xdr:row>
                    <xdr:rowOff>0</xdr:rowOff>
                  </from>
                  <to>
                    <xdr:col>3</xdr:col>
                    <xdr:colOff>83820</xdr:colOff>
                    <xdr:row>88</xdr:row>
                    <xdr:rowOff>7620</xdr:rowOff>
                  </to>
                </anchor>
              </controlPr>
            </control>
          </mc:Choice>
        </mc:AlternateContent>
        <mc:AlternateContent xmlns:mc="http://schemas.openxmlformats.org/markup-compatibility/2006">
          <mc:Choice Requires="x14">
            <control shapeId="35915" r:id="rId99" name="Check Box 75">
              <controlPr defaultSize="0" autoFill="0" autoLine="0" autoPict="0">
                <anchor moveWithCells="1">
                  <from>
                    <xdr:col>1</xdr:col>
                    <xdr:colOff>220980</xdr:colOff>
                    <xdr:row>86</xdr:row>
                    <xdr:rowOff>182880</xdr:rowOff>
                  </from>
                  <to>
                    <xdr:col>2</xdr:col>
                    <xdr:colOff>99060</xdr:colOff>
                    <xdr:row>88</xdr:row>
                    <xdr:rowOff>7620</xdr:rowOff>
                  </to>
                </anchor>
              </controlPr>
            </control>
          </mc:Choice>
        </mc:AlternateContent>
        <mc:AlternateContent xmlns:mc="http://schemas.openxmlformats.org/markup-compatibility/2006">
          <mc:Choice Requires="x14">
            <control shapeId="35916" r:id="rId100" name="Check Box 76">
              <controlPr defaultSize="0" autoFill="0" autoLine="0" autoPict="0">
                <anchor moveWithCells="1">
                  <from>
                    <xdr:col>0</xdr:col>
                    <xdr:colOff>190500</xdr:colOff>
                    <xdr:row>94</xdr:row>
                    <xdr:rowOff>22860</xdr:rowOff>
                  </from>
                  <to>
                    <xdr:col>1</xdr:col>
                    <xdr:colOff>30480</xdr:colOff>
                    <xdr:row>94</xdr:row>
                    <xdr:rowOff>152400</xdr:rowOff>
                  </to>
                </anchor>
              </controlPr>
            </control>
          </mc:Choice>
        </mc:AlternateContent>
        <mc:AlternateContent xmlns:mc="http://schemas.openxmlformats.org/markup-compatibility/2006">
          <mc:Choice Requires="x14">
            <control shapeId="35917" r:id="rId101" name="Check Box 77">
              <controlPr defaultSize="0" autoFill="0" autoLine="0" autoPict="0">
                <anchor moveWithCells="1">
                  <from>
                    <xdr:col>2</xdr:col>
                    <xdr:colOff>190500</xdr:colOff>
                    <xdr:row>94</xdr:row>
                    <xdr:rowOff>0</xdr:rowOff>
                  </from>
                  <to>
                    <xdr:col>3</xdr:col>
                    <xdr:colOff>83820</xdr:colOff>
                    <xdr:row>95</xdr:row>
                    <xdr:rowOff>7620</xdr:rowOff>
                  </to>
                </anchor>
              </controlPr>
            </control>
          </mc:Choice>
        </mc:AlternateContent>
        <mc:AlternateContent xmlns:mc="http://schemas.openxmlformats.org/markup-compatibility/2006">
          <mc:Choice Requires="x14">
            <control shapeId="35918" r:id="rId102" name="Check Box 78">
              <controlPr defaultSize="0" autoFill="0" autoLine="0" autoPict="0">
                <anchor moveWithCells="1">
                  <from>
                    <xdr:col>1</xdr:col>
                    <xdr:colOff>220980</xdr:colOff>
                    <xdr:row>93</xdr:row>
                    <xdr:rowOff>182880</xdr:rowOff>
                  </from>
                  <to>
                    <xdr:col>2</xdr:col>
                    <xdr:colOff>99060</xdr:colOff>
                    <xdr:row>95</xdr:row>
                    <xdr:rowOff>7620</xdr:rowOff>
                  </to>
                </anchor>
              </controlPr>
            </control>
          </mc:Choice>
        </mc:AlternateContent>
        <mc:AlternateContent xmlns:mc="http://schemas.openxmlformats.org/markup-compatibility/2006">
          <mc:Choice Requires="x14">
            <control shapeId="35919" r:id="rId103" name="Check Box 79">
              <controlPr defaultSize="0" autoFill="0" autoLine="0" autoPict="0">
                <anchor moveWithCells="1">
                  <from>
                    <xdr:col>2</xdr:col>
                    <xdr:colOff>190500</xdr:colOff>
                    <xdr:row>94</xdr:row>
                    <xdr:rowOff>0</xdr:rowOff>
                  </from>
                  <to>
                    <xdr:col>3</xdr:col>
                    <xdr:colOff>83820</xdr:colOff>
                    <xdr:row>95</xdr:row>
                    <xdr:rowOff>7620</xdr:rowOff>
                  </to>
                </anchor>
              </controlPr>
            </control>
          </mc:Choice>
        </mc:AlternateContent>
        <mc:AlternateContent xmlns:mc="http://schemas.openxmlformats.org/markup-compatibility/2006">
          <mc:Choice Requires="x14">
            <control shapeId="35920" r:id="rId104" name="Check Box 80">
              <controlPr defaultSize="0" autoFill="0" autoLine="0" autoPict="0">
                <anchor moveWithCells="1">
                  <from>
                    <xdr:col>0</xdr:col>
                    <xdr:colOff>190500</xdr:colOff>
                    <xdr:row>96</xdr:row>
                    <xdr:rowOff>22860</xdr:rowOff>
                  </from>
                  <to>
                    <xdr:col>1</xdr:col>
                    <xdr:colOff>30480</xdr:colOff>
                    <xdr:row>96</xdr:row>
                    <xdr:rowOff>152400</xdr:rowOff>
                  </to>
                </anchor>
              </controlPr>
            </control>
          </mc:Choice>
        </mc:AlternateContent>
        <mc:AlternateContent xmlns:mc="http://schemas.openxmlformats.org/markup-compatibility/2006">
          <mc:Choice Requires="x14">
            <control shapeId="35921" r:id="rId105" name="Check Box 81">
              <controlPr defaultSize="0" autoFill="0" autoLine="0" autoPict="0">
                <anchor moveWithCells="1">
                  <from>
                    <xdr:col>2</xdr:col>
                    <xdr:colOff>190500</xdr:colOff>
                    <xdr:row>96</xdr:row>
                    <xdr:rowOff>0</xdr:rowOff>
                  </from>
                  <to>
                    <xdr:col>3</xdr:col>
                    <xdr:colOff>83820</xdr:colOff>
                    <xdr:row>97</xdr:row>
                    <xdr:rowOff>7620</xdr:rowOff>
                  </to>
                </anchor>
              </controlPr>
            </control>
          </mc:Choice>
        </mc:AlternateContent>
        <mc:AlternateContent xmlns:mc="http://schemas.openxmlformats.org/markup-compatibility/2006">
          <mc:Choice Requires="x14">
            <control shapeId="35922" r:id="rId106" name="Check Box 82">
              <controlPr defaultSize="0" autoFill="0" autoLine="0" autoPict="0">
                <anchor moveWithCells="1">
                  <from>
                    <xdr:col>1</xdr:col>
                    <xdr:colOff>220980</xdr:colOff>
                    <xdr:row>95</xdr:row>
                    <xdr:rowOff>182880</xdr:rowOff>
                  </from>
                  <to>
                    <xdr:col>2</xdr:col>
                    <xdr:colOff>99060</xdr:colOff>
                    <xdr:row>97</xdr:row>
                    <xdr:rowOff>7620</xdr:rowOff>
                  </to>
                </anchor>
              </controlPr>
            </control>
          </mc:Choice>
        </mc:AlternateContent>
        <mc:AlternateContent xmlns:mc="http://schemas.openxmlformats.org/markup-compatibility/2006">
          <mc:Choice Requires="x14">
            <control shapeId="35923" r:id="rId107" name="Check Box 83">
              <controlPr defaultSize="0" autoFill="0" autoLine="0" autoPict="0">
                <anchor moveWithCells="1">
                  <from>
                    <xdr:col>0</xdr:col>
                    <xdr:colOff>190500</xdr:colOff>
                    <xdr:row>101</xdr:row>
                    <xdr:rowOff>137160</xdr:rowOff>
                  </from>
                  <to>
                    <xdr:col>1</xdr:col>
                    <xdr:colOff>38100</xdr:colOff>
                    <xdr:row>101</xdr:row>
                    <xdr:rowOff>259080</xdr:rowOff>
                  </to>
                </anchor>
              </controlPr>
            </control>
          </mc:Choice>
        </mc:AlternateContent>
        <mc:AlternateContent xmlns:mc="http://schemas.openxmlformats.org/markup-compatibility/2006">
          <mc:Choice Requires="x14">
            <control shapeId="35924" r:id="rId108" name="Check Box 84">
              <controlPr defaultSize="0" autoFill="0" autoLine="0" autoPict="0">
                <anchor moveWithCells="1">
                  <from>
                    <xdr:col>2</xdr:col>
                    <xdr:colOff>198120</xdr:colOff>
                    <xdr:row>101</xdr:row>
                    <xdr:rowOff>76200</xdr:rowOff>
                  </from>
                  <to>
                    <xdr:col>3</xdr:col>
                    <xdr:colOff>99060</xdr:colOff>
                    <xdr:row>101</xdr:row>
                    <xdr:rowOff>289560</xdr:rowOff>
                  </to>
                </anchor>
              </controlPr>
            </control>
          </mc:Choice>
        </mc:AlternateContent>
        <mc:AlternateContent xmlns:mc="http://schemas.openxmlformats.org/markup-compatibility/2006">
          <mc:Choice Requires="x14">
            <control shapeId="35925" r:id="rId109" name="Check Box 85">
              <controlPr defaultSize="0" autoFill="0" autoLine="0" autoPict="0">
                <anchor moveWithCells="1">
                  <from>
                    <xdr:col>1</xdr:col>
                    <xdr:colOff>213360</xdr:colOff>
                    <xdr:row>101</xdr:row>
                    <xdr:rowOff>68580</xdr:rowOff>
                  </from>
                  <to>
                    <xdr:col>2</xdr:col>
                    <xdr:colOff>83820</xdr:colOff>
                    <xdr:row>101</xdr:row>
                    <xdr:rowOff>297180</xdr:rowOff>
                  </to>
                </anchor>
              </controlPr>
            </control>
          </mc:Choice>
        </mc:AlternateContent>
        <mc:AlternateContent xmlns:mc="http://schemas.openxmlformats.org/markup-compatibility/2006">
          <mc:Choice Requires="x14">
            <control shapeId="35928" r:id="rId110" name="Check Box 88">
              <controlPr defaultSize="0" autoFill="0" autoLine="0" autoPict="0">
                <anchor moveWithCells="1">
                  <from>
                    <xdr:col>0</xdr:col>
                    <xdr:colOff>190500</xdr:colOff>
                    <xdr:row>103</xdr:row>
                    <xdr:rowOff>144780</xdr:rowOff>
                  </from>
                  <to>
                    <xdr:col>1</xdr:col>
                    <xdr:colOff>30480</xdr:colOff>
                    <xdr:row>103</xdr:row>
                    <xdr:rowOff>274320</xdr:rowOff>
                  </to>
                </anchor>
              </controlPr>
            </control>
          </mc:Choice>
        </mc:AlternateContent>
        <mc:AlternateContent xmlns:mc="http://schemas.openxmlformats.org/markup-compatibility/2006">
          <mc:Choice Requires="x14">
            <control shapeId="35929" r:id="rId111" name="Check Box 89">
              <controlPr defaultSize="0" autoFill="0" autoLine="0" autoPict="0">
                <anchor moveWithCells="1">
                  <from>
                    <xdr:col>2</xdr:col>
                    <xdr:colOff>198120</xdr:colOff>
                    <xdr:row>103</xdr:row>
                    <xdr:rowOff>83820</xdr:rowOff>
                  </from>
                  <to>
                    <xdr:col>3</xdr:col>
                    <xdr:colOff>99060</xdr:colOff>
                    <xdr:row>103</xdr:row>
                    <xdr:rowOff>297180</xdr:rowOff>
                  </to>
                </anchor>
              </controlPr>
            </control>
          </mc:Choice>
        </mc:AlternateContent>
        <mc:AlternateContent xmlns:mc="http://schemas.openxmlformats.org/markup-compatibility/2006">
          <mc:Choice Requires="x14">
            <control shapeId="35930" r:id="rId112" name="Check Box 90">
              <controlPr defaultSize="0" autoFill="0" autoLine="0" autoPict="0">
                <anchor moveWithCells="1">
                  <from>
                    <xdr:col>1</xdr:col>
                    <xdr:colOff>220980</xdr:colOff>
                    <xdr:row>103</xdr:row>
                    <xdr:rowOff>68580</xdr:rowOff>
                  </from>
                  <to>
                    <xdr:col>2</xdr:col>
                    <xdr:colOff>99060</xdr:colOff>
                    <xdr:row>103</xdr:row>
                    <xdr:rowOff>297180</xdr:rowOff>
                  </to>
                </anchor>
              </controlPr>
            </control>
          </mc:Choice>
        </mc:AlternateContent>
        <mc:AlternateContent xmlns:mc="http://schemas.openxmlformats.org/markup-compatibility/2006">
          <mc:Choice Requires="x14">
            <control shapeId="35931" r:id="rId113" name="Check Box 91">
              <controlPr defaultSize="0" autoFill="0" autoLine="0" autoPict="0">
                <anchor moveWithCells="1">
                  <from>
                    <xdr:col>0</xdr:col>
                    <xdr:colOff>190500</xdr:colOff>
                    <xdr:row>105</xdr:row>
                    <xdr:rowOff>60960</xdr:rowOff>
                  </from>
                  <to>
                    <xdr:col>1</xdr:col>
                    <xdr:colOff>30480</xdr:colOff>
                    <xdr:row>105</xdr:row>
                    <xdr:rowOff>190500</xdr:rowOff>
                  </to>
                </anchor>
              </controlPr>
            </control>
          </mc:Choice>
        </mc:AlternateContent>
        <mc:AlternateContent xmlns:mc="http://schemas.openxmlformats.org/markup-compatibility/2006">
          <mc:Choice Requires="x14">
            <control shapeId="35932" r:id="rId114" name="Check Box 92">
              <controlPr defaultSize="0" autoFill="0" autoLine="0" autoPict="0">
                <anchor moveWithCells="1">
                  <from>
                    <xdr:col>2</xdr:col>
                    <xdr:colOff>198120</xdr:colOff>
                    <xdr:row>105</xdr:row>
                    <xdr:rowOff>22860</xdr:rowOff>
                  </from>
                  <to>
                    <xdr:col>3</xdr:col>
                    <xdr:colOff>99060</xdr:colOff>
                    <xdr:row>105</xdr:row>
                    <xdr:rowOff>228600</xdr:rowOff>
                  </to>
                </anchor>
              </controlPr>
            </control>
          </mc:Choice>
        </mc:AlternateContent>
        <mc:AlternateContent xmlns:mc="http://schemas.openxmlformats.org/markup-compatibility/2006">
          <mc:Choice Requires="x14">
            <control shapeId="35933" r:id="rId115" name="Check Box 93">
              <controlPr defaultSize="0" autoFill="0" autoLine="0" autoPict="0">
                <anchor moveWithCells="1">
                  <from>
                    <xdr:col>1</xdr:col>
                    <xdr:colOff>220980</xdr:colOff>
                    <xdr:row>105</xdr:row>
                    <xdr:rowOff>7620</xdr:rowOff>
                  </from>
                  <to>
                    <xdr:col>2</xdr:col>
                    <xdr:colOff>99060</xdr:colOff>
                    <xdr:row>105</xdr:row>
                    <xdr:rowOff>236220</xdr:rowOff>
                  </to>
                </anchor>
              </controlPr>
            </control>
          </mc:Choice>
        </mc:AlternateContent>
        <mc:AlternateContent xmlns:mc="http://schemas.openxmlformats.org/markup-compatibility/2006">
          <mc:Choice Requires="x14">
            <control shapeId="35934" r:id="rId116" name="Check Box 94">
              <controlPr defaultSize="0" autoFill="0" autoLine="0" autoPict="0">
                <anchor moveWithCells="1">
                  <from>
                    <xdr:col>0</xdr:col>
                    <xdr:colOff>182880</xdr:colOff>
                    <xdr:row>107</xdr:row>
                    <xdr:rowOff>106680</xdr:rowOff>
                  </from>
                  <to>
                    <xdr:col>1</xdr:col>
                    <xdr:colOff>22860</xdr:colOff>
                    <xdr:row>107</xdr:row>
                    <xdr:rowOff>236220</xdr:rowOff>
                  </to>
                </anchor>
              </controlPr>
            </control>
          </mc:Choice>
        </mc:AlternateContent>
        <mc:AlternateContent xmlns:mc="http://schemas.openxmlformats.org/markup-compatibility/2006">
          <mc:Choice Requires="x14">
            <control shapeId="35935" r:id="rId117" name="Check Box 95">
              <controlPr defaultSize="0" autoFill="0" autoLine="0" autoPict="0">
                <anchor moveWithCells="1">
                  <from>
                    <xdr:col>2</xdr:col>
                    <xdr:colOff>190500</xdr:colOff>
                    <xdr:row>107</xdr:row>
                    <xdr:rowOff>68580</xdr:rowOff>
                  </from>
                  <to>
                    <xdr:col>3</xdr:col>
                    <xdr:colOff>83820</xdr:colOff>
                    <xdr:row>107</xdr:row>
                    <xdr:rowOff>274320</xdr:rowOff>
                  </to>
                </anchor>
              </controlPr>
            </control>
          </mc:Choice>
        </mc:AlternateContent>
        <mc:AlternateContent xmlns:mc="http://schemas.openxmlformats.org/markup-compatibility/2006">
          <mc:Choice Requires="x14">
            <control shapeId="35936" r:id="rId118" name="Check Box 96">
              <controlPr defaultSize="0" autoFill="0" autoLine="0" autoPict="0">
                <anchor moveWithCells="1">
                  <from>
                    <xdr:col>1</xdr:col>
                    <xdr:colOff>220980</xdr:colOff>
                    <xdr:row>107</xdr:row>
                    <xdr:rowOff>68580</xdr:rowOff>
                  </from>
                  <to>
                    <xdr:col>2</xdr:col>
                    <xdr:colOff>99060</xdr:colOff>
                    <xdr:row>107</xdr:row>
                    <xdr:rowOff>297180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80"/>
  <sheetViews>
    <sheetView showGridLines="0" zoomScaleNormal="100" zoomScaleSheetLayoutView="80" workbookViewId="0">
      <selection activeCell="D44" sqref="D44:M45"/>
    </sheetView>
  </sheetViews>
  <sheetFormatPr defaultRowHeight="14.4" x14ac:dyDescent="0.3"/>
  <cols>
    <col min="3" max="3" width="9.109375" customWidth="1"/>
    <col min="11" max="11" width="14" customWidth="1"/>
    <col min="12" max="12" width="10.44140625" customWidth="1"/>
    <col min="13" max="13" width="14.88671875" customWidth="1"/>
  </cols>
  <sheetData>
    <row r="1" spans="1:13" ht="2.85" customHeight="1" thickBot="1" x14ac:dyDescent="0.35">
      <c r="A1" s="1130"/>
      <c r="B1" s="1130"/>
      <c r="C1" s="1130"/>
      <c r="D1" s="1130"/>
      <c r="E1" s="1130"/>
      <c r="F1" s="1130"/>
      <c r="G1" s="1130"/>
      <c r="H1" s="1130"/>
      <c r="I1" s="1130"/>
      <c r="J1" s="1130"/>
      <c r="K1" s="1130"/>
      <c r="L1" s="1130"/>
      <c r="M1" s="1130"/>
    </row>
    <row r="2" spans="1:13" s="437" customFormat="1" ht="16.2" thickBot="1" x14ac:dyDescent="0.35">
      <c r="A2" s="693" t="s">
        <v>214</v>
      </c>
      <c r="B2" s="1274">
        <f>'Contact Info'!B3</f>
        <v>0</v>
      </c>
      <c r="C2" s="1274"/>
      <c r="D2" s="1139" t="s">
        <v>792</v>
      </c>
      <c r="E2" s="1139"/>
      <c r="F2" s="1139"/>
      <c r="G2" s="1138"/>
      <c r="H2" s="1138"/>
      <c r="I2" s="1138"/>
      <c r="J2" s="1138"/>
      <c r="K2" s="1138"/>
      <c r="L2" s="1138"/>
      <c r="M2" s="1138"/>
    </row>
    <row r="3" spans="1:13" ht="21.6" thickBot="1" x14ac:dyDescent="0.45">
      <c r="A3" s="1275" t="s">
        <v>845</v>
      </c>
      <c r="B3" s="1275"/>
      <c r="C3" s="1275"/>
      <c r="D3" s="1275"/>
      <c r="E3" s="1275"/>
      <c r="F3" s="1275"/>
      <c r="G3" s="1275"/>
      <c r="H3" s="1275"/>
      <c r="I3" s="1275"/>
      <c r="J3" s="1275"/>
      <c r="K3" s="1275"/>
      <c r="L3" s="1275"/>
      <c r="M3" s="1275"/>
    </row>
    <row r="4" spans="1:13" ht="35.1" customHeight="1" thickBot="1" x14ac:dyDescent="0.35">
      <c r="A4" s="1272" t="s">
        <v>898</v>
      </c>
      <c r="B4" s="1272"/>
      <c r="C4" s="1272"/>
      <c r="D4" s="1272"/>
      <c r="E4" s="1272"/>
      <c r="F4" s="1272"/>
      <c r="G4" s="1272"/>
      <c r="H4" s="1272"/>
      <c r="I4" s="1272"/>
      <c r="J4" s="1273" t="s">
        <v>794</v>
      </c>
      <c r="K4" s="1273"/>
      <c r="L4" s="1273" t="s">
        <v>795</v>
      </c>
      <c r="M4" s="1273"/>
    </row>
    <row r="5" spans="1:13" ht="18.75" customHeight="1" thickBot="1" x14ac:dyDescent="0.35">
      <c r="A5" s="1276" t="s">
        <v>846</v>
      </c>
      <c r="B5" s="1276"/>
      <c r="C5" s="1276"/>
      <c r="D5" s="1276"/>
      <c r="E5" s="1276"/>
      <c r="F5" s="1276"/>
      <c r="G5" s="1276"/>
      <c r="H5" s="1276"/>
      <c r="I5" s="1276"/>
      <c r="J5" s="1277"/>
      <c r="K5" s="1277"/>
      <c r="L5" s="1277"/>
      <c r="M5" s="1277"/>
    </row>
    <row r="6" spans="1:13" ht="18.75" customHeight="1" thickBot="1" x14ac:dyDescent="0.35">
      <c r="A6" s="1276" t="s">
        <v>419</v>
      </c>
      <c r="B6" s="1276"/>
      <c r="C6" s="1276"/>
      <c r="D6" s="1276"/>
      <c r="E6" s="1276"/>
      <c r="F6" s="1276"/>
      <c r="G6" s="1276"/>
      <c r="H6" s="1276"/>
      <c r="I6" s="1276"/>
      <c r="J6" s="1277"/>
      <c r="K6" s="1277"/>
      <c r="L6" s="1277"/>
      <c r="M6" s="1277"/>
    </row>
    <row r="7" spans="1:13" ht="18.75" customHeight="1" thickBot="1" x14ac:dyDescent="0.35">
      <c r="A7" s="1276" t="s">
        <v>420</v>
      </c>
      <c r="B7" s="1276"/>
      <c r="C7" s="1276"/>
      <c r="D7" s="1276"/>
      <c r="E7" s="1276"/>
      <c r="F7" s="1276"/>
      <c r="G7" s="1276"/>
      <c r="H7" s="1276"/>
      <c r="I7" s="1276"/>
      <c r="J7" s="1277"/>
      <c r="K7" s="1277"/>
      <c r="L7" s="1277"/>
      <c r="M7" s="1277"/>
    </row>
    <row r="8" spans="1:13" ht="18.75" customHeight="1" thickBot="1" x14ac:dyDescent="0.35">
      <c r="A8" s="1276" t="s">
        <v>902</v>
      </c>
      <c r="B8" s="1276"/>
      <c r="C8" s="1276"/>
      <c r="D8" s="1276"/>
      <c r="E8" s="1276"/>
      <c r="F8" s="1276"/>
      <c r="G8" s="1276"/>
      <c r="H8" s="1276"/>
      <c r="I8" s="1276"/>
      <c r="J8" s="1277"/>
      <c r="K8" s="1277"/>
      <c r="L8" s="1277"/>
      <c r="M8" s="1277"/>
    </row>
    <row r="9" spans="1:13" ht="18.75" customHeight="1" thickBot="1" x14ac:dyDescent="0.35">
      <c r="A9" s="1276" t="s">
        <v>916</v>
      </c>
      <c r="B9" s="1276"/>
      <c r="C9" s="1276"/>
      <c r="D9" s="1276"/>
      <c r="E9" s="1276"/>
      <c r="F9" s="1276"/>
      <c r="G9" s="1276"/>
      <c r="H9" s="1276"/>
      <c r="I9" s="1276"/>
      <c r="J9" s="1277"/>
      <c r="K9" s="1277"/>
      <c r="L9" s="1277"/>
      <c r="M9" s="1277"/>
    </row>
    <row r="10" spans="1:13" ht="18.75" customHeight="1" thickBot="1" x14ac:dyDescent="0.35">
      <c r="A10" s="1276" t="s">
        <v>421</v>
      </c>
      <c r="B10" s="1276"/>
      <c r="C10" s="1276"/>
      <c r="D10" s="1276"/>
      <c r="E10" s="1276"/>
      <c r="F10" s="1276"/>
      <c r="G10" s="1276"/>
      <c r="H10" s="1276"/>
      <c r="I10" s="1276"/>
      <c r="J10" s="1277"/>
      <c r="K10" s="1277"/>
      <c r="L10" s="1277"/>
      <c r="M10" s="1277"/>
    </row>
    <row r="11" spans="1:13" ht="16.2" thickBot="1" x14ac:dyDescent="0.35">
      <c r="A11" s="1164" t="s">
        <v>0</v>
      </c>
      <c r="B11" s="1165"/>
      <c r="C11" s="1165"/>
      <c r="D11" s="1165"/>
      <c r="E11" s="1165"/>
      <c r="F11" s="1165"/>
      <c r="G11" s="1165"/>
      <c r="H11" s="1165"/>
      <c r="I11" s="1165"/>
      <c r="J11" s="1165"/>
      <c r="K11" s="1165"/>
      <c r="L11" s="1165"/>
      <c r="M11" s="1166"/>
    </row>
    <row r="12" spans="1:13" ht="15" thickBot="1" x14ac:dyDescent="0.35">
      <c r="A12" s="1278" t="s">
        <v>896</v>
      </c>
      <c r="B12" s="1279"/>
      <c r="C12" s="1279"/>
      <c r="D12" s="1279"/>
      <c r="E12" s="1279"/>
      <c r="F12" s="1279"/>
      <c r="G12" s="1279"/>
      <c r="H12" s="1279"/>
      <c r="I12" s="1279"/>
      <c r="J12" s="1279"/>
      <c r="K12" s="1279"/>
      <c r="L12" s="1279"/>
      <c r="M12" s="1280"/>
    </row>
    <row r="13" spans="1:13" ht="15" thickBot="1" x14ac:dyDescent="0.35">
      <c r="A13" s="1278"/>
      <c r="B13" s="1279"/>
      <c r="C13" s="1279"/>
      <c r="D13" s="1279"/>
      <c r="E13" s="1279"/>
      <c r="F13" s="1279"/>
      <c r="G13" s="1279"/>
      <c r="H13" s="1279"/>
      <c r="I13" s="1279"/>
      <c r="J13" s="1279"/>
      <c r="K13" s="1279"/>
      <c r="L13" s="1279"/>
      <c r="M13" s="1280"/>
    </row>
    <row r="14" spans="1:13" ht="15" thickBot="1" x14ac:dyDescent="0.35">
      <c r="A14" s="1278"/>
      <c r="B14" s="1279"/>
      <c r="C14" s="1279"/>
      <c r="D14" s="1279"/>
      <c r="E14" s="1279"/>
      <c r="F14" s="1279"/>
      <c r="G14" s="1279"/>
      <c r="H14" s="1279"/>
      <c r="I14" s="1279"/>
      <c r="J14" s="1279"/>
      <c r="K14" s="1279"/>
      <c r="L14" s="1279"/>
      <c r="M14" s="1280"/>
    </row>
    <row r="15" spans="1:13" ht="15" thickBot="1" x14ac:dyDescent="0.35">
      <c r="A15" s="1281" t="s">
        <v>797</v>
      </c>
      <c r="B15" s="1281"/>
      <c r="C15" s="1281"/>
      <c r="D15" s="1281"/>
      <c r="E15" s="1281"/>
      <c r="F15" s="1281"/>
      <c r="G15" s="1281"/>
      <c r="H15" s="1281"/>
      <c r="I15" s="1281"/>
      <c r="J15" s="1281"/>
      <c r="K15" s="1281"/>
      <c r="L15" s="1281"/>
      <c r="M15" s="1281"/>
    </row>
    <row r="16" spans="1:13" ht="15" thickBot="1" x14ac:dyDescent="0.35">
      <c r="A16" s="1282" t="s">
        <v>798</v>
      </c>
      <c r="B16" s="1282"/>
      <c r="C16" s="1282"/>
      <c r="D16" s="1283" t="s">
        <v>25</v>
      </c>
      <c r="E16" s="1284"/>
      <c r="F16" s="1157"/>
      <c r="G16" s="1158"/>
      <c r="H16" s="1158"/>
      <c r="I16" s="1158"/>
      <c r="J16" s="1158"/>
      <c r="K16" s="1158"/>
      <c r="L16" s="1158"/>
      <c r="M16" s="1159"/>
    </row>
    <row r="17" spans="1:14" ht="15" thickBot="1" x14ac:dyDescent="0.35">
      <c r="A17" s="1282"/>
      <c r="B17" s="1282"/>
      <c r="C17" s="1282"/>
      <c r="D17" s="1285"/>
      <c r="E17" s="1286"/>
      <c r="F17" s="1160"/>
      <c r="G17" s="1161"/>
      <c r="H17" s="1161"/>
      <c r="I17" s="1161"/>
      <c r="J17" s="1161"/>
      <c r="K17" s="1161"/>
      <c r="L17" s="1161"/>
      <c r="M17" s="1162"/>
    </row>
    <row r="18" spans="1:14" ht="15" thickBot="1" x14ac:dyDescent="0.35">
      <c r="A18" s="438" t="s">
        <v>805</v>
      </c>
      <c r="B18" s="438" t="s">
        <v>146</v>
      </c>
      <c r="C18" s="438" t="s">
        <v>806</v>
      </c>
      <c r="D18" s="1288" t="s">
        <v>799</v>
      </c>
      <c r="E18" s="1288"/>
      <c r="F18" s="1288"/>
      <c r="G18" s="1288"/>
      <c r="H18" s="1288"/>
      <c r="I18" s="1288"/>
      <c r="J18" s="1288"/>
      <c r="K18" s="1288"/>
      <c r="L18" s="1288"/>
      <c r="M18" s="1288"/>
    </row>
    <row r="19" spans="1:14" ht="15" thickBot="1" x14ac:dyDescent="0.35">
      <c r="A19" s="670"/>
      <c r="B19" s="670"/>
      <c r="C19" s="670"/>
      <c r="D19" s="1288"/>
      <c r="E19" s="1288"/>
      <c r="F19" s="1288"/>
      <c r="G19" s="1288"/>
      <c r="H19" s="1288"/>
      <c r="I19" s="1288"/>
      <c r="J19" s="1288"/>
      <c r="K19" s="1288"/>
      <c r="L19" s="1288"/>
      <c r="M19" s="1288"/>
    </row>
    <row r="20" spans="1:14" ht="15" thickBot="1" x14ac:dyDescent="0.35">
      <c r="A20" s="1144" t="s">
        <v>897</v>
      </c>
      <c r="B20" s="1145"/>
      <c r="C20" s="1145"/>
      <c r="D20" s="1145"/>
      <c r="E20" s="1145"/>
      <c r="F20" s="1145"/>
      <c r="G20" s="1145"/>
      <c r="H20" s="1145"/>
      <c r="I20" s="1145"/>
      <c r="J20" s="1145"/>
      <c r="K20" s="1145"/>
      <c r="L20" s="1145"/>
      <c r="M20" s="1146"/>
    </row>
    <row r="21" spans="1:14" x14ac:dyDescent="0.3">
      <c r="A21" s="1289" t="s">
        <v>800</v>
      </c>
      <c r="B21" s="1290"/>
      <c r="C21" s="1291"/>
      <c r="D21" s="1283" t="s">
        <v>25</v>
      </c>
      <c r="E21" s="1284"/>
      <c r="F21" s="1157"/>
      <c r="G21" s="1158"/>
      <c r="H21" s="1158"/>
      <c r="I21" s="1158"/>
      <c r="J21" s="1158"/>
      <c r="K21" s="1158"/>
      <c r="L21" s="1158"/>
      <c r="M21" s="1159"/>
    </row>
    <row r="22" spans="1:14" ht="15" thickBot="1" x14ac:dyDescent="0.35">
      <c r="A22" s="1292"/>
      <c r="B22" s="1293"/>
      <c r="C22" s="1294"/>
      <c r="D22" s="1285"/>
      <c r="E22" s="1286"/>
      <c r="F22" s="1160"/>
      <c r="G22" s="1161"/>
      <c r="H22" s="1161"/>
      <c r="I22" s="1161"/>
      <c r="J22" s="1161"/>
      <c r="K22" s="1161"/>
      <c r="L22" s="1161"/>
      <c r="M22" s="1162"/>
    </row>
    <row r="23" spans="1:14" ht="15" thickBot="1" x14ac:dyDescent="0.35">
      <c r="A23" s="439" t="s">
        <v>805</v>
      </c>
      <c r="B23" s="439" t="s">
        <v>146</v>
      </c>
      <c r="C23" s="439" t="s">
        <v>806</v>
      </c>
      <c r="D23" s="1295" t="s">
        <v>945</v>
      </c>
      <c r="E23" s="1295"/>
      <c r="F23" s="1295"/>
      <c r="G23" s="1295"/>
      <c r="H23" s="1295"/>
      <c r="I23" s="1295"/>
      <c r="J23" s="1295"/>
      <c r="K23" s="1295"/>
      <c r="L23" s="1295"/>
      <c r="M23" s="1295"/>
    </row>
    <row r="24" spans="1:14" ht="20.100000000000001" customHeight="1" thickBot="1" x14ac:dyDescent="0.35">
      <c r="A24" s="670"/>
      <c r="B24" s="670"/>
      <c r="C24" s="670"/>
      <c r="D24" s="1295"/>
      <c r="E24" s="1295"/>
      <c r="F24" s="1295"/>
      <c r="G24" s="1295"/>
      <c r="H24" s="1295"/>
      <c r="I24" s="1295"/>
      <c r="J24" s="1295"/>
      <c r="K24" s="1295"/>
      <c r="L24" s="1295"/>
      <c r="M24" s="1295"/>
    </row>
    <row r="25" spans="1:14" ht="15" thickBot="1" x14ac:dyDescent="0.35">
      <c r="A25" s="1185" t="s">
        <v>802</v>
      </c>
      <c r="B25" s="1186"/>
      <c r="C25" s="1186"/>
      <c r="D25" s="1186"/>
      <c r="E25" s="1186"/>
      <c r="F25" s="1186"/>
      <c r="G25" s="1186"/>
      <c r="H25" s="1186"/>
      <c r="I25" s="1186"/>
      <c r="J25" s="1186"/>
      <c r="K25" s="1186"/>
      <c r="L25" s="1186"/>
      <c r="M25" s="1187"/>
    </row>
    <row r="26" spans="1:14" x14ac:dyDescent="0.3">
      <c r="A26" s="1296" t="s">
        <v>803</v>
      </c>
      <c r="B26" s="1296"/>
      <c r="C26" s="1296"/>
      <c r="D26" s="1283" t="s">
        <v>25</v>
      </c>
      <c r="E26" s="1284"/>
      <c r="F26" s="1157"/>
      <c r="G26" s="1158"/>
      <c r="H26" s="1158"/>
      <c r="I26" s="1158"/>
      <c r="J26" s="1158"/>
      <c r="K26" s="1158"/>
      <c r="L26" s="1158"/>
      <c r="M26" s="1159"/>
    </row>
    <row r="27" spans="1:14" ht="15" thickBot="1" x14ac:dyDescent="0.35">
      <c r="A27" s="1297"/>
      <c r="B27" s="1297"/>
      <c r="C27" s="1297"/>
      <c r="D27" s="1285"/>
      <c r="E27" s="1286"/>
      <c r="F27" s="1160"/>
      <c r="G27" s="1161"/>
      <c r="H27" s="1161"/>
      <c r="I27" s="1161"/>
      <c r="J27" s="1161"/>
      <c r="K27" s="1161"/>
      <c r="L27" s="1161"/>
      <c r="M27" s="1162"/>
    </row>
    <row r="28" spans="1:14" ht="15" thickBot="1" x14ac:dyDescent="0.35">
      <c r="A28" s="438" t="s">
        <v>805</v>
      </c>
      <c r="B28" s="438" t="s">
        <v>146</v>
      </c>
      <c r="C28" s="438" t="s">
        <v>806</v>
      </c>
      <c r="D28" s="1287" t="s">
        <v>804</v>
      </c>
      <c r="E28" s="1287"/>
      <c r="F28" s="1287"/>
      <c r="G28" s="1287"/>
      <c r="H28" s="1287"/>
      <c r="I28" s="1287"/>
      <c r="J28" s="1287"/>
      <c r="K28" s="1287"/>
      <c r="L28" s="1287"/>
      <c r="M28" s="1287"/>
    </row>
    <row r="29" spans="1:14" ht="15" thickBot="1" x14ac:dyDescent="0.35">
      <c r="A29" s="670"/>
      <c r="B29" s="670"/>
      <c r="C29" s="670"/>
      <c r="D29" s="1287"/>
      <c r="E29" s="1287"/>
      <c r="F29" s="1287"/>
      <c r="G29" s="1287"/>
      <c r="H29" s="1287"/>
      <c r="I29" s="1287"/>
      <c r="J29" s="1287"/>
      <c r="K29" s="1287"/>
      <c r="L29" s="1287"/>
      <c r="M29" s="1287"/>
    </row>
    <row r="30" spans="1:14" ht="15" thickBot="1" x14ac:dyDescent="0.35">
      <c r="A30" s="438" t="s">
        <v>805</v>
      </c>
      <c r="B30" s="438" t="s">
        <v>146</v>
      </c>
      <c r="C30" s="438" t="s">
        <v>806</v>
      </c>
      <c r="D30" s="1287" t="s">
        <v>953</v>
      </c>
      <c r="E30" s="1287"/>
      <c r="F30" s="1287"/>
      <c r="G30" s="1287"/>
      <c r="H30" s="1287"/>
      <c r="I30" s="1287"/>
      <c r="J30" s="1287"/>
      <c r="K30" s="1287"/>
      <c r="L30" s="1287"/>
      <c r="M30" s="1287"/>
      <c r="N30" s="390"/>
    </row>
    <row r="31" spans="1:14" ht="15" thickBot="1" x14ac:dyDescent="0.35">
      <c r="A31" s="670"/>
      <c r="B31" s="670"/>
      <c r="C31" s="670"/>
      <c r="D31" s="1287"/>
      <c r="E31" s="1287"/>
      <c r="F31" s="1287"/>
      <c r="G31" s="1287"/>
      <c r="H31" s="1287"/>
      <c r="I31" s="1287"/>
      <c r="J31" s="1287"/>
      <c r="K31" s="1287"/>
      <c r="L31" s="1287"/>
      <c r="M31" s="1287"/>
    </row>
    <row r="32" spans="1:14" ht="15" thickBot="1" x14ac:dyDescent="0.35">
      <c r="A32" s="1174" t="s">
        <v>807</v>
      </c>
      <c r="B32" s="1175"/>
      <c r="C32" s="1175"/>
      <c r="D32" s="1175"/>
      <c r="E32" s="1175"/>
      <c r="F32" s="1175"/>
      <c r="G32" s="1175"/>
      <c r="H32" s="1175"/>
      <c r="I32" s="1175"/>
      <c r="J32" s="1175"/>
      <c r="K32" s="1175"/>
      <c r="L32" s="1175"/>
      <c r="M32" s="1176"/>
    </row>
    <row r="33" spans="1:13" x14ac:dyDescent="0.3">
      <c r="A33" s="1304" t="s">
        <v>808</v>
      </c>
      <c r="B33" s="1304"/>
      <c r="C33" s="1304"/>
      <c r="D33" s="1283" t="s">
        <v>25</v>
      </c>
      <c r="E33" s="1284"/>
      <c r="F33" s="1157"/>
      <c r="G33" s="1158"/>
      <c r="H33" s="1158"/>
      <c r="I33" s="1158"/>
      <c r="J33" s="1158"/>
      <c r="K33" s="1158"/>
      <c r="L33" s="1158"/>
      <c r="M33" s="1159"/>
    </row>
    <row r="34" spans="1:13" ht="15" thickBot="1" x14ac:dyDescent="0.35">
      <c r="A34" s="1305"/>
      <c r="B34" s="1305"/>
      <c r="C34" s="1305"/>
      <c r="D34" s="1285"/>
      <c r="E34" s="1286"/>
      <c r="F34" s="1160"/>
      <c r="G34" s="1161"/>
      <c r="H34" s="1161"/>
      <c r="I34" s="1161"/>
      <c r="J34" s="1161"/>
      <c r="K34" s="1161"/>
      <c r="L34" s="1161"/>
      <c r="M34" s="1162"/>
    </row>
    <row r="35" spans="1:13" ht="15" thickBot="1" x14ac:dyDescent="0.35">
      <c r="A35" s="439" t="s">
        <v>805</v>
      </c>
      <c r="B35" s="439" t="s">
        <v>146</v>
      </c>
      <c r="C35" s="439" t="s">
        <v>806</v>
      </c>
      <c r="D35" s="1295" t="s">
        <v>954</v>
      </c>
      <c r="E35" s="1295"/>
      <c r="F35" s="1295"/>
      <c r="G35" s="1295"/>
      <c r="H35" s="1295"/>
      <c r="I35" s="1295"/>
      <c r="J35" s="1295"/>
      <c r="K35" s="1295"/>
      <c r="L35" s="1295"/>
      <c r="M35" s="1295"/>
    </row>
    <row r="36" spans="1:13" ht="15" thickBot="1" x14ac:dyDescent="0.35">
      <c r="A36" s="670"/>
      <c r="B36" s="670"/>
      <c r="C36" s="670"/>
      <c r="D36" s="1295"/>
      <c r="E36" s="1295"/>
      <c r="F36" s="1295"/>
      <c r="G36" s="1295"/>
      <c r="H36" s="1295"/>
      <c r="I36" s="1295"/>
      <c r="J36" s="1295"/>
      <c r="K36" s="1295"/>
      <c r="L36" s="1295"/>
      <c r="M36" s="1295"/>
    </row>
    <row r="37" spans="1:13" ht="15" thickBot="1" x14ac:dyDescent="0.35">
      <c r="A37" s="439" t="s">
        <v>805</v>
      </c>
      <c r="B37" s="439" t="s">
        <v>146</v>
      </c>
      <c r="C37" s="439" t="s">
        <v>806</v>
      </c>
      <c r="D37" s="1295" t="s">
        <v>810</v>
      </c>
      <c r="E37" s="1295"/>
      <c r="F37" s="1295"/>
      <c r="G37" s="1295"/>
      <c r="H37" s="1295"/>
      <c r="I37" s="1295"/>
      <c r="J37" s="1295"/>
      <c r="K37" s="1295"/>
      <c r="L37" s="1295"/>
      <c r="M37" s="1295"/>
    </row>
    <row r="38" spans="1:13" ht="15" thickBot="1" x14ac:dyDescent="0.35">
      <c r="A38" s="670"/>
      <c r="B38" s="670"/>
      <c r="C38" s="670"/>
      <c r="D38" s="1295"/>
      <c r="E38" s="1295"/>
      <c r="F38" s="1295"/>
      <c r="G38" s="1295"/>
      <c r="H38" s="1295"/>
      <c r="I38" s="1295"/>
      <c r="J38" s="1295"/>
      <c r="K38" s="1295"/>
      <c r="L38" s="1295"/>
      <c r="M38" s="1295"/>
    </row>
    <row r="39" spans="1:13" ht="15" thickBot="1" x14ac:dyDescent="0.35">
      <c r="A39" s="439" t="s">
        <v>805</v>
      </c>
      <c r="B39" s="439" t="s">
        <v>146</v>
      </c>
      <c r="C39" s="439" t="s">
        <v>806</v>
      </c>
      <c r="D39" s="1295" t="s">
        <v>811</v>
      </c>
      <c r="E39" s="1295"/>
      <c r="F39" s="1295"/>
      <c r="G39" s="1295"/>
      <c r="H39" s="1295"/>
      <c r="I39" s="1295"/>
      <c r="J39" s="1295"/>
      <c r="K39" s="1295"/>
      <c r="L39" s="1295"/>
      <c r="M39" s="1295"/>
    </row>
    <row r="40" spans="1:13" ht="20.100000000000001" customHeight="1" thickBot="1" x14ac:dyDescent="0.35">
      <c r="A40" s="670"/>
      <c r="B40" s="670"/>
      <c r="C40" s="670"/>
      <c r="D40" s="1295"/>
      <c r="E40" s="1295"/>
      <c r="F40" s="1295"/>
      <c r="G40" s="1295"/>
      <c r="H40" s="1295"/>
      <c r="I40" s="1295"/>
      <c r="J40" s="1295"/>
      <c r="K40" s="1295"/>
      <c r="L40" s="1295"/>
      <c r="M40" s="1295"/>
    </row>
    <row r="41" spans="1:13" ht="15" thickBot="1" x14ac:dyDescent="0.35">
      <c r="A41" s="1185" t="s">
        <v>812</v>
      </c>
      <c r="B41" s="1186"/>
      <c r="C41" s="1186"/>
      <c r="D41" s="1186"/>
      <c r="E41" s="1186"/>
      <c r="F41" s="1186"/>
      <c r="G41" s="1186"/>
      <c r="H41" s="1186"/>
      <c r="I41" s="1186"/>
      <c r="J41" s="1186"/>
      <c r="K41" s="1186"/>
      <c r="L41" s="1186"/>
      <c r="M41" s="1187"/>
    </row>
    <row r="42" spans="1:13" x14ac:dyDescent="0.3">
      <c r="A42" s="1306" t="s">
        <v>917</v>
      </c>
      <c r="B42" s="1307"/>
      <c r="C42" s="1308"/>
      <c r="D42" s="1283" t="s">
        <v>25</v>
      </c>
      <c r="E42" s="1284"/>
      <c r="F42" s="1157"/>
      <c r="G42" s="1158"/>
      <c r="H42" s="1158"/>
      <c r="I42" s="1158"/>
      <c r="J42" s="1158"/>
      <c r="K42" s="1158"/>
      <c r="L42" s="1158"/>
      <c r="M42" s="1159"/>
    </row>
    <row r="43" spans="1:13" ht="15" thickBot="1" x14ac:dyDescent="0.35">
      <c r="A43" s="1309"/>
      <c r="B43" s="1310"/>
      <c r="C43" s="1311"/>
      <c r="D43" s="1285"/>
      <c r="E43" s="1286"/>
      <c r="F43" s="1160"/>
      <c r="G43" s="1161"/>
      <c r="H43" s="1161"/>
      <c r="I43" s="1161"/>
      <c r="J43" s="1161"/>
      <c r="K43" s="1161"/>
      <c r="L43" s="1161"/>
      <c r="M43" s="1162"/>
    </row>
    <row r="44" spans="1:13" ht="20.100000000000001" customHeight="1" thickBot="1" x14ac:dyDescent="0.35">
      <c r="A44" s="680" t="s">
        <v>805</v>
      </c>
      <c r="B44" s="680" t="s">
        <v>146</v>
      </c>
      <c r="C44" s="680" t="s">
        <v>806</v>
      </c>
      <c r="D44" s="1298" t="s">
        <v>964</v>
      </c>
      <c r="E44" s="1299"/>
      <c r="F44" s="1299"/>
      <c r="G44" s="1299"/>
      <c r="H44" s="1299"/>
      <c r="I44" s="1299"/>
      <c r="J44" s="1299"/>
      <c r="K44" s="1299"/>
      <c r="L44" s="1299"/>
      <c r="M44" s="1300"/>
    </row>
    <row r="45" spans="1:13" ht="20.100000000000001" customHeight="1" thickBot="1" x14ac:dyDescent="0.35">
      <c r="A45" s="670"/>
      <c r="B45" s="670"/>
      <c r="C45" s="670"/>
      <c r="D45" s="1301"/>
      <c r="E45" s="1302"/>
      <c r="F45" s="1302"/>
      <c r="G45" s="1302"/>
      <c r="H45" s="1302"/>
      <c r="I45" s="1302"/>
      <c r="J45" s="1302"/>
      <c r="K45" s="1302"/>
      <c r="L45" s="1302"/>
      <c r="M45" s="1303"/>
    </row>
    <row r="46" spans="1:13" ht="15" thickBot="1" x14ac:dyDescent="0.35">
      <c r="A46" s="1144" t="s">
        <v>955</v>
      </c>
      <c r="B46" s="1316"/>
      <c r="C46" s="1316"/>
      <c r="D46" s="1316"/>
      <c r="E46" s="1316"/>
      <c r="F46" s="1316"/>
      <c r="G46" s="1316"/>
      <c r="H46" s="1316"/>
      <c r="I46" s="1316"/>
      <c r="J46" s="1316"/>
      <c r="K46" s="1316"/>
      <c r="L46" s="1316"/>
      <c r="M46" s="1317"/>
    </row>
    <row r="47" spans="1:13" ht="15" customHeight="1" x14ac:dyDescent="0.3">
      <c r="A47" s="1289" t="s">
        <v>919</v>
      </c>
      <c r="B47" s="1290"/>
      <c r="C47" s="1291"/>
      <c r="D47" s="1283" t="s">
        <v>25</v>
      </c>
      <c r="E47" s="1284"/>
      <c r="F47" s="1157"/>
      <c r="G47" s="1158"/>
      <c r="H47" s="1158"/>
      <c r="I47" s="1158"/>
      <c r="J47" s="1158"/>
      <c r="K47" s="1158"/>
      <c r="L47" s="1158"/>
      <c r="M47" s="1159"/>
    </row>
    <row r="48" spans="1:13" ht="15" thickBot="1" x14ac:dyDescent="0.35">
      <c r="A48" s="1292"/>
      <c r="B48" s="1293"/>
      <c r="C48" s="1294"/>
      <c r="D48" s="1285"/>
      <c r="E48" s="1286"/>
      <c r="F48" s="1160"/>
      <c r="G48" s="1161"/>
      <c r="H48" s="1161"/>
      <c r="I48" s="1161"/>
      <c r="J48" s="1161"/>
      <c r="K48" s="1161"/>
      <c r="L48" s="1161"/>
      <c r="M48" s="1162"/>
    </row>
    <row r="49" spans="1:13" ht="15" thickBot="1" x14ac:dyDescent="0.35">
      <c r="A49" s="439" t="s">
        <v>805</v>
      </c>
      <c r="B49" s="439" t="s">
        <v>146</v>
      </c>
      <c r="C49" s="439" t="s">
        <v>806</v>
      </c>
      <c r="D49" s="1318" t="s">
        <v>847</v>
      </c>
      <c r="E49" s="1319"/>
      <c r="F49" s="1319"/>
      <c r="G49" s="1319"/>
      <c r="H49" s="1319"/>
      <c r="I49" s="1319"/>
      <c r="J49" s="1319"/>
      <c r="K49" s="1319"/>
      <c r="L49" s="1319"/>
      <c r="M49" s="1320"/>
    </row>
    <row r="50" spans="1:13" s="440" customFormat="1" ht="15" thickBot="1" x14ac:dyDescent="0.35">
      <c r="A50" s="670"/>
      <c r="B50" s="670"/>
      <c r="C50" s="670"/>
      <c r="D50" s="1321"/>
      <c r="E50" s="1322"/>
      <c r="F50" s="1322"/>
      <c r="G50" s="1322"/>
      <c r="H50" s="1322"/>
      <c r="I50" s="1322"/>
      <c r="J50" s="1322"/>
      <c r="K50" s="1322"/>
      <c r="L50" s="1322"/>
      <c r="M50" s="1323"/>
    </row>
    <row r="51" spans="1:13" s="440" customFormat="1" x14ac:dyDescent="0.3">
      <c r="A51" s="1324" t="s">
        <v>925</v>
      </c>
      <c r="B51" s="1325"/>
      <c r="C51" s="1325"/>
      <c r="D51" s="1325"/>
      <c r="E51" s="1325"/>
      <c r="F51" s="1325"/>
      <c r="G51" s="1325"/>
      <c r="H51" s="1325"/>
      <c r="I51" s="1325"/>
      <c r="J51" s="1325"/>
      <c r="K51" s="1325"/>
      <c r="L51" s="1325"/>
      <c r="M51" s="1326"/>
    </row>
    <row r="52" spans="1:13" s="440" customFormat="1" ht="15" thickBot="1" x14ac:dyDescent="0.35">
      <c r="A52" s="1327" t="s">
        <v>848</v>
      </c>
      <c r="B52" s="1328"/>
      <c r="C52" s="1328"/>
      <c r="D52" s="1328"/>
      <c r="E52" s="1328"/>
      <c r="F52" s="1328"/>
      <c r="G52" s="1328"/>
      <c r="H52" s="1328"/>
      <c r="I52" s="1328"/>
      <c r="J52" s="1328"/>
      <c r="K52" s="1328"/>
      <c r="L52" s="1328"/>
      <c r="M52" s="1329"/>
    </row>
    <row r="53" spans="1:13" ht="15" thickBot="1" x14ac:dyDescent="0.35">
      <c r="A53" s="1185" t="s">
        <v>849</v>
      </c>
      <c r="B53" s="1186"/>
      <c r="C53" s="1186"/>
      <c r="D53" s="1186"/>
      <c r="E53" s="1186"/>
      <c r="F53" s="1186"/>
      <c r="G53" s="1186"/>
      <c r="H53" s="1186"/>
      <c r="I53" s="1186"/>
      <c r="J53" s="1186"/>
      <c r="K53" s="1186"/>
      <c r="L53" s="1186"/>
      <c r="M53" s="1187"/>
    </row>
    <row r="54" spans="1:13" ht="15" customHeight="1" x14ac:dyDescent="0.3">
      <c r="A54" s="1330" t="s">
        <v>920</v>
      </c>
      <c r="B54" s="1331"/>
      <c r="C54" s="1332"/>
      <c r="D54" s="1283" t="s">
        <v>25</v>
      </c>
      <c r="E54" s="1284"/>
      <c r="F54" s="1157"/>
      <c r="G54" s="1158"/>
      <c r="H54" s="1158"/>
      <c r="I54" s="1158"/>
      <c r="J54" s="1158"/>
      <c r="K54" s="1158"/>
      <c r="L54" s="1158"/>
      <c r="M54" s="1159"/>
    </row>
    <row r="55" spans="1:13" ht="15" thickBot="1" x14ac:dyDescent="0.35">
      <c r="A55" s="1333"/>
      <c r="B55" s="1334"/>
      <c r="C55" s="1335"/>
      <c r="D55" s="1285"/>
      <c r="E55" s="1286"/>
      <c r="F55" s="1160"/>
      <c r="G55" s="1161"/>
      <c r="H55" s="1161"/>
      <c r="I55" s="1161"/>
      <c r="J55" s="1161"/>
      <c r="K55" s="1161"/>
      <c r="L55" s="1161"/>
      <c r="M55" s="1162"/>
    </row>
    <row r="56" spans="1:13" ht="15" thickBot="1" x14ac:dyDescent="0.35">
      <c r="A56" s="680" t="s">
        <v>805</v>
      </c>
      <c r="B56" s="680" t="s">
        <v>146</v>
      </c>
      <c r="C56" s="680" t="s">
        <v>806</v>
      </c>
      <c r="D56" s="1312" t="s">
        <v>816</v>
      </c>
      <c r="E56" s="1314" t="s">
        <v>934</v>
      </c>
      <c r="F56" s="1314"/>
      <c r="G56" s="1314"/>
      <c r="H56" s="1239" t="s">
        <v>830</v>
      </c>
      <c r="I56" s="1239"/>
      <c r="J56" s="1239"/>
      <c r="K56" s="1239"/>
      <c r="L56" s="1239"/>
      <c r="M56" s="1240"/>
    </row>
    <row r="57" spans="1:13" ht="15" thickBot="1" x14ac:dyDescent="0.35">
      <c r="A57" s="670"/>
      <c r="B57" s="670"/>
      <c r="C57" s="670"/>
      <c r="D57" s="1313"/>
      <c r="E57" s="1315"/>
      <c r="F57" s="1315"/>
      <c r="G57" s="1315"/>
      <c r="H57" s="1241"/>
      <c r="I57" s="1241"/>
      <c r="J57" s="1241"/>
      <c r="K57" s="1241"/>
      <c r="L57" s="1241"/>
      <c r="M57" s="1242"/>
    </row>
    <row r="58" spans="1:13" ht="15" thickBot="1" x14ac:dyDescent="0.35">
      <c r="A58" s="680" t="s">
        <v>805</v>
      </c>
      <c r="B58" s="680" t="s">
        <v>146</v>
      </c>
      <c r="C58" s="680" t="s">
        <v>806</v>
      </c>
      <c r="D58" s="1312" t="s">
        <v>816</v>
      </c>
      <c r="E58" s="1314" t="s">
        <v>935</v>
      </c>
      <c r="F58" s="1314"/>
      <c r="G58" s="1314"/>
      <c r="H58" s="1239" t="s">
        <v>830</v>
      </c>
      <c r="I58" s="1239"/>
      <c r="J58" s="1239"/>
      <c r="K58" s="1239"/>
      <c r="L58" s="1239"/>
      <c r="M58" s="1240"/>
    </row>
    <row r="59" spans="1:13" ht="15" thickBot="1" x14ac:dyDescent="0.35">
      <c r="A59" s="670"/>
      <c r="B59" s="670"/>
      <c r="C59" s="670"/>
      <c r="D59" s="1313"/>
      <c r="E59" s="1315"/>
      <c r="F59" s="1315"/>
      <c r="G59" s="1315"/>
      <c r="H59" s="1241"/>
      <c r="I59" s="1241"/>
      <c r="J59" s="1241"/>
      <c r="K59" s="1241"/>
      <c r="L59" s="1241"/>
      <c r="M59" s="1242"/>
    </row>
    <row r="60" spans="1:13" ht="15" thickBot="1" x14ac:dyDescent="0.35">
      <c r="A60" s="680" t="s">
        <v>805</v>
      </c>
      <c r="B60" s="680" t="s">
        <v>146</v>
      </c>
      <c r="C60" s="680" t="s">
        <v>806</v>
      </c>
      <c r="D60" s="1312" t="s">
        <v>816</v>
      </c>
      <c r="E60" s="1314" t="s">
        <v>894</v>
      </c>
      <c r="F60" s="1314"/>
      <c r="G60" s="1314"/>
      <c r="H60" s="1314"/>
      <c r="I60" s="1314"/>
      <c r="J60" s="1314"/>
      <c r="K60" s="1314"/>
      <c r="L60" s="1336" t="s">
        <v>832</v>
      </c>
      <c r="M60" s="1337"/>
    </row>
    <row r="61" spans="1:13" ht="15" thickBot="1" x14ac:dyDescent="0.35">
      <c r="A61" s="670"/>
      <c r="B61" s="670"/>
      <c r="C61" s="670"/>
      <c r="D61" s="1313"/>
      <c r="E61" s="1315"/>
      <c r="F61" s="1315"/>
      <c r="G61" s="1315"/>
      <c r="H61" s="1315"/>
      <c r="I61" s="1315"/>
      <c r="J61" s="1315"/>
      <c r="K61" s="1315"/>
      <c r="L61" s="1338"/>
      <c r="M61" s="1339"/>
    </row>
    <row r="62" spans="1:13" ht="15" thickBot="1" x14ac:dyDescent="0.35">
      <c r="A62" s="680" t="s">
        <v>805</v>
      </c>
      <c r="B62" s="680" t="s">
        <v>146</v>
      </c>
      <c r="C62" s="680" t="s">
        <v>806</v>
      </c>
      <c r="D62" s="1312" t="s">
        <v>816</v>
      </c>
      <c r="E62" s="1299" t="s">
        <v>833</v>
      </c>
      <c r="F62" s="1299"/>
      <c r="G62" s="1299"/>
      <c r="H62" s="1299"/>
      <c r="I62" s="1299"/>
      <c r="J62" s="1299"/>
      <c r="K62" s="1299"/>
      <c r="L62" s="1336" t="s">
        <v>834</v>
      </c>
      <c r="M62" s="1337"/>
    </row>
    <row r="63" spans="1:13" ht="15" thickBot="1" x14ac:dyDescent="0.35">
      <c r="A63" s="670"/>
      <c r="B63" s="670"/>
      <c r="C63" s="670"/>
      <c r="D63" s="1313"/>
      <c r="E63" s="1302"/>
      <c r="F63" s="1302"/>
      <c r="G63" s="1302"/>
      <c r="H63" s="1302"/>
      <c r="I63" s="1302"/>
      <c r="J63" s="1302"/>
      <c r="K63" s="1302"/>
      <c r="L63" s="1338"/>
      <c r="M63" s="1339"/>
    </row>
    <row r="64" spans="1:13" ht="15" thickBot="1" x14ac:dyDescent="0.35">
      <c r="A64" s="681"/>
      <c r="B64" s="682"/>
      <c r="C64" s="682"/>
      <c r="D64" s="1340" t="s">
        <v>921</v>
      </c>
      <c r="E64" s="1340"/>
      <c r="F64" s="1340"/>
      <c r="G64" s="1340"/>
      <c r="H64" s="1340"/>
      <c r="I64" s="1340"/>
      <c r="J64" s="1340"/>
      <c r="K64" s="1340"/>
      <c r="L64" s="682"/>
      <c r="M64" s="683"/>
    </row>
    <row r="65" spans="1:13" x14ac:dyDescent="0.3">
      <c r="A65" s="1341" t="s">
        <v>850</v>
      </c>
      <c r="B65" s="1341"/>
      <c r="C65" s="1341"/>
      <c r="D65" s="1283" t="s">
        <v>25</v>
      </c>
      <c r="E65" s="1284"/>
      <c r="F65" s="1343"/>
      <c r="G65" s="1344"/>
      <c r="H65" s="1344"/>
      <c r="I65" s="1344"/>
      <c r="J65" s="1344"/>
      <c r="K65" s="1344"/>
      <c r="L65" s="1344"/>
      <c r="M65" s="1345"/>
    </row>
    <row r="66" spans="1:13" ht="15" thickBot="1" x14ac:dyDescent="0.35">
      <c r="A66" s="1342"/>
      <c r="B66" s="1342"/>
      <c r="C66" s="1342"/>
      <c r="D66" s="1285"/>
      <c r="E66" s="1286"/>
      <c r="F66" s="1346"/>
      <c r="G66" s="1347"/>
      <c r="H66" s="1347"/>
      <c r="I66" s="1347"/>
      <c r="J66" s="1347"/>
      <c r="K66" s="1347"/>
      <c r="L66" s="1347"/>
      <c r="M66" s="1348"/>
    </row>
    <row r="67" spans="1:13" x14ac:dyDescent="0.3">
      <c r="A67" s="1324" t="s">
        <v>951</v>
      </c>
      <c r="B67" s="1325"/>
      <c r="C67" s="1325"/>
      <c r="D67" s="1325"/>
      <c r="E67" s="1325"/>
      <c r="F67" s="1325"/>
      <c r="G67" s="1325"/>
      <c r="H67" s="1325"/>
      <c r="I67" s="1325"/>
      <c r="J67" s="1325"/>
      <c r="K67" s="1325"/>
      <c r="L67" s="1325"/>
      <c r="M67" s="1326"/>
    </row>
    <row r="68" spans="1:13" ht="15" thickBot="1" x14ac:dyDescent="0.35">
      <c r="A68" s="1349"/>
      <c r="B68" s="1350"/>
      <c r="C68" s="1350"/>
      <c r="D68" s="1350"/>
      <c r="E68" s="1350"/>
      <c r="F68" s="1350"/>
      <c r="G68" s="1350"/>
      <c r="H68" s="1350"/>
      <c r="I68" s="1350"/>
      <c r="J68" s="1350"/>
      <c r="K68" s="1350"/>
      <c r="L68" s="1350"/>
      <c r="M68" s="1351"/>
    </row>
    <row r="69" spans="1:13" ht="15" thickBot="1" x14ac:dyDescent="0.35">
      <c r="A69" s="439" t="s">
        <v>805</v>
      </c>
      <c r="B69" s="439" t="s">
        <v>146</v>
      </c>
      <c r="C69" s="439" t="s">
        <v>806</v>
      </c>
      <c r="D69" s="1352" t="s">
        <v>816</v>
      </c>
      <c r="E69" s="1354" t="s">
        <v>836</v>
      </c>
      <c r="F69" s="1354"/>
      <c r="G69" s="1354"/>
      <c r="H69" s="1354"/>
      <c r="I69" s="1354"/>
      <c r="J69" s="1354"/>
      <c r="K69" s="1354"/>
      <c r="L69" s="1354"/>
      <c r="M69" s="1355"/>
    </row>
    <row r="70" spans="1:13" ht="15" thickBot="1" x14ac:dyDescent="0.35">
      <c r="A70" s="670"/>
      <c r="B70" s="670"/>
      <c r="C70" s="670"/>
      <c r="D70" s="1353"/>
      <c r="E70" s="1356"/>
      <c r="F70" s="1356"/>
      <c r="G70" s="1356"/>
      <c r="H70" s="1356"/>
      <c r="I70" s="1356"/>
      <c r="J70" s="1356"/>
      <c r="K70" s="1356"/>
      <c r="L70" s="1356"/>
      <c r="M70" s="1357"/>
    </row>
    <row r="71" spans="1:13" ht="15" thickBot="1" x14ac:dyDescent="0.35">
      <c r="A71" s="439" t="s">
        <v>805</v>
      </c>
      <c r="B71" s="439" t="s">
        <v>146</v>
      </c>
      <c r="C71" s="439" t="s">
        <v>806</v>
      </c>
      <c r="D71" s="1352" t="s">
        <v>816</v>
      </c>
      <c r="E71" s="1354" t="s">
        <v>952</v>
      </c>
      <c r="F71" s="1354"/>
      <c r="G71" s="1354"/>
      <c r="H71" s="1354"/>
      <c r="I71" s="1354"/>
      <c r="J71" s="1354"/>
      <c r="K71" s="1354"/>
      <c r="L71" s="1354"/>
      <c r="M71" s="1355"/>
    </row>
    <row r="72" spans="1:13" ht="20.100000000000001" customHeight="1" thickBot="1" x14ac:dyDescent="0.35">
      <c r="A72" s="670"/>
      <c r="B72" s="670"/>
      <c r="C72" s="670"/>
      <c r="D72" s="1353"/>
      <c r="E72" s="1356"/>
      <c r="F72" s="1356"/>
      <c r="G72" s="1356"/>
      <c r="H72" s="1356"/>
      <c r="I72" s="1356"/>
      <c r="J72" s="1356"/>
      <c r="K72" s="1356"/>
      <c r="L72" s="1356"/>
      <c r="M72" s="1357"/>
    </row>
    <row r="73" spans="1:13" ht="15.75" customHeight="1" thickBot="1" x14ac:dyDescent="0.35">
      <c r="A73" s="1185" t="s">
        <v>838</v>
      </c>
      <c r="B73" s="1186"/>
      <c r="C73" s="1186"/>
      <c r="D73" s="1186"/>
      <c r="E73" s="1186"/>
      <c r="F73" s="1186"/>
      <c r="G73" s="1186"/>
      <c r="H73" s="1186"/>
      <c r="I73" s="1186"/>
      <c r="J73" s="1186"/>
      <c r="K73" s="1186"/>
      <c r="L73" s="1186"/>
      <c r="M73" s="1187"/>
    </row>
    <row r="74" spans="1:13" ht="15" customHeight="1" x14ac:dyDescent="0.3">
      <c r="A74" s="1330" t="s">
        <v>922</v>
      </c>
      <c r="B74" s="1331"/>
      <c r="C74" s="1332"/>
      <c r="D74" s="1283" t="s">
        <v>25</v>
      </c>
      <c r="E74" s="1284"/>
      <c r="F74" s="1157"/>
      <c r="G74" s="1158"/>
      <c r="H74" s="1158"/>
      <c r="I74" s="1158"/>
      <c r="J74" s="1158"/>
      <c r="K74" s="1158"/>
      <c r="L74" s="1158"/>
      <c r="M74" s="1159"/>
    </row>
    <row r="75" spans="1:13" ht="21" customHeight="1" thickBot="1" x14ac:dyDescent="0.35">
      <c r="A75" s="1333"/>
      <c r="B75" s="1334"/>
      <c r="C75" s="1335"/>
      <c r="D75" s="1285"/>
      <c r="E75" s="1286"/>
      <c r="F75" s="1160"/>
      <c r="G75" s="1161"/>
      <c r="H75" s="1161"/>
      <c r="I75" s="1161"/>
      <c r="J75" s="1161"/>
      <c r="K75" s="1161"/>
      <c r="L75" s="1161"/>
      <c r="M75" s="1162"/>
    </row>
    <row r="76" spans="1:13" ht="15.75" customHeight="1" thickBot="1" x14ac:dyDescent="0.35">
      <c r="A76" s="438" t="s">
        <v>805</v>
      </c>
      <c r="B76" s="438" t="s">
        <v>146</v>
      </c>
      <c r="C76" s="438" t="s">
        <v>806</v>
      </c>
      <c r="D76" s="1358" t="s">
        <v>839</v>
      </c>
      <c r="E76" s="1360" t="s">
        <v>842</v>
      </c>
      <c r="F76" s="1360"/>
      <c r="G76" s="1360"/>
      <c r="H76" s="1360"/>
      <c r="I76" s="1360"/>
      <c r="J76" s="1360"/>
      <c r="K76" s="1360"/>
      <c r="L76" s="1360"/>
      <c r="M76" s="1361"/>
    </row>
    <row r="77" spans="1:13" ht="21.75" customHeight="1" thickBot="1" x14ac:dyDescent="0.35">
      <c r="A77" s="670"/>
      <c r="B77" s="670"/>
      <c r="C77" s="670"/>
      <c r="D77" s="1359"/>
      <c r="E77" s="1362"/>
      <c r="F77" s="1362"/>
      <c r="G77" s="1362"/>
      <c r="H77" s="1362"/>
      <c r="I77" s="1362"/>
      <c r="J77" s="1362"/>
      <c r="K77" s="1362"/>
      <c r="L77" s="1362"/>
      <c r="M77" s="1363"/>
    </row>
    <row r="78" spans="1:13" ht="15.75" customHeight="1" thickBot="1" x14ac:dyDescent="0.35">
      <c r="A78" s="438" t="s">
        <v>805</v>
      </c>
      <c r="B78" s="438" t="s">
        <v>146</v>
      </c>
      <c r="C78" s="438" t="s">
        <v>806</v>
      </c>
      <c r="D78" s="1358" t="s">
        <v>956</v>
      </c>
      <c r="E78" s="1360" t="s">
        <v>924</v>
      </c>
      <c r="F78" s="1360"/>
      <c r="G78" s="1360"/>
      <c r="H78" s="1360"/>
      <c r="I78" s="1360"/>
      <c r="J78" s="1360"/>
      <c r="K78" s="1360"/>
      <c r="L78" s="1360"/>
      <c r="M78" s="1361"/>
    </row>
    <row r="79" spans="1:13" ht="33.75" customHeight="1" thickBot="1" x14ac:dyDescent="0.35">
      <c r="A79" s="670"/>
      <c r="B79" s="670"/>
      <c r="C79" s="670"/>
      <c r="D79" s="1359"/>
      <c r="E79" s="1362"/>
      <c r="F79" s="1362"/>
      <c r="G79" s="1362"/>
      <c r="H79" s="1362"/>
      <c r="I79" s="1362"/>
      <c r="J79" s="1362"/>
      <c r="K79" s="1362"/>
      <c r="L79" s="1362"/>
      <c r="M79" s="1363"/>
    </row>
    <row r="80" spans="1:13" ht="15.75" customHeight="1" thickBot="1" x14ac:dyDescent="0.35">
      <c r="A80" s="1174" t="s">
        <v>844</v>
      </c>
      <c r="B80" s="1175"/>
      <c r="C80" s="1175"/>
      <c r="D80" s="1175"/>
      <c r="E80" s="1175"/>
      <c r="F80" s="1175"/>
      <c r="G80" s="1175"/>
      <c r="H80" s="1175"/>
      <c r="I80" s="1175"/>
      <c r="J80" s="1175"/>
      <c r="K80" s="1175"/>
      <c r="L80" s="1175"/>
      <c r="M80" s="1176"/>
    </row>
  </sheetData>
  <sheetProtection algorithmName="SHA-512" hashValue="kq6IZHSQOk8s2iUiLcAV/SkDSe0nNYu5t7A9SN4Mf0E/mq0B/F/oXES3AHQaPzqGevfEE3BNC1iAkk1sF3vncw==" saltValue="u/G5SGM3yXAAIFR6lL7s7g==" spinCount="100000" sheet="1" objects="1" scenarios="1"/>
  <mergeCells count="97">
    <mergeCell ref="A80:M80"/>
    <mergeCell ref="A74:C75"/>
    <mergeCell ref="D74:E75"/>
    <mergeCell ref="F74:M75"/>
    <mergeCell ref="D76:D77"/>
    <mergeCell ref="E76:M77"/>
    <mergeCell ref="D78:D79"/>
    <mergeCell ref="E78:M79"/>
    <mergeCell ref="A73:M73"/>
    <mergeCell ref="D62:D63"/>
    <mergeCell ref="E62:K63"/>
    <mergeCell ref="L62:M63"/>
    <mergeCell ref="D64:K64"/>
    <mergeCell ref="A65:C66"/>
    <mergeCell ref="D65:E66"/>
    <mergeCell ref="F65:M66"/>
    <mergeCell ref="A67:M68"/>
    <mergeCell ref="D69:D70"/>
    <mergeCell ref="E69:M70"/>
    <mergeCell ref="D71:D72"/>
    <mergeCell ref="E71:M72"/>
    <mergeCell ref="D58:D59"/>
    <mergeCell ref="E58:G59"/>
    <mergeCell ref="H58:M59"/>
    <mergeCell ref="D60:D61"/>
    <mergeCell ref="E60:K61"/>
    <mergeCell ref="L60:M61"/>
    <mergeCell ref="D56:D57"/>
    <mergeCell ref="E56:G57"/>
    <mergeCell ref="H56:M57"/>
    <mergeCell ref="A46:M46"/>
    <mergeCell ref="A47:C48"/>
    <mergeCell ref="D47:E48"/>
    <mergeCell ref="F47:M48"/>
    <mergeCell ref="D49:M50"/>
    <mergeCell ref="A51:M51"/>
    <mergeCell ref="A52:M52"/>
    <mergeCell ref="A53:M53"/>
    <mergeCell ref="A54:C55"/>
    <mergeCell ref="D54:E55"/>
    <mergeCell ref="F54:M55"/>
    <mergeCell ref="D44:M45"/>
    <mergeCell ref="A32:M32"/>
    <mergeCell ref="A33:C34"/>
    <mergeCell ref="D33:E34"/>
    <mergeCell ref="F33:M34"/>
    <mergeCell ref="D35:M36"/>
    <mergeCell ref="D37:M38"/>
    <mergeCell ref="D39:M40"/>
    <mergeCell ref="A41:M41"/>
    <mergeCell ref="A42:C43"/>
    <mergeCell ref="D42:E43"/>
    <mergeCell ref="F42:M43"/>
    <mergeCell ref="D30:M31"/>
    <mergeCell ref="D18:M19"/>
    <mergeCell ref="A20:M20"/>
    <mergeCell ref="A21:C22"/>
    <mergeCell ref="D21:E22"/>
    <mergeCell ref="F21:M22"/>
    <mergeCell ref="D23:M24"/>
    <mergeCell ref="A25:M25"/>
    <mergeCell ref="A26:C27"/>
    <mergeCell ref="D26:E27"/>
    <mergeCell ref="F26:M27"/>
    <mergeCell ref="D28:M29"/>
    <mergeCell ref="A11:M11"/>
    <mergeCell ref="A12:M14"/>
    <mergeCell ref="A15:M15"/>
    <mergeCell ref="A16:C17"/>
    <mergeCell ref="D16:E17"/>
    <mergeCell ref="F16:M17"/>
    <mergeCell ref="A9:I9"/>
    <mergeCell ref="J9:K9"/>
    <mergeCell ref="L9:M9"/>
    <mergeCell ref="A10:I10"/>
    <mergeCell ref="J10:K10"/>
    <mergeCell ref="L10:M10"/>
    <mergeCell ref="A7:I7"/>
    <mergeCell ref="J7:K7"/>
    <mergeCell ref="L7:M7"/>
    <mergeCell ref="A8:I8"/>
    <mergeCell ref="J8:K8"/>
    <mergeCell ref="L8:M8"/>
    <mergeCell ref="A5:I5"/>
    <mergeCell ref="J5:K5"/>
    <mergeCell ref="L5:M5"/>
    <mergeCell ref="A6:I6"/>
    <mergeCell ref="J6:K6"/>
    <mergeCell ref="L6:M6"/>
    <mergeCell ref="A4:I4"/>
    <mergeCell ref="J4:K4"/>
    <mergeCell ref="L4:M4"/>
    <mergeCell ref="A1:M1"/>
    <mergeCell ref="B2:C2"/>
    <mergeCell ref="D2:F2"/>
    <mergeCell ref="G2:M2"/>
    <mergeCell ref="A3:M3"/>
  </mergeCells>
  <dataValidations count="2">
    <dataValidation allowBlank="1" showErrorMessage="1" sqref="A16:C17 A21:C22 A26:C27 A33:C34 A42:C43 A47:C48 A54:C55 A65:C66 A74:C75"/>
    <dataValidation allowBlank="1" showErrorMessage="1" promptTitle="1. Mandatory-H&amp;S Items" prompt="Enter the cost(s) associated with H&amp;S amount listed on Work Order. " sqref="D16:M17 D21:M22 D26:M27 D33:M34 D42:M43 D47:M48 D54:M55 D74:M75 D65:M66"/>
  </dataValidations>
  <hyperlinks>
    <hyperlink ref="A46" r:id="rId1" display="Attic Floors- Unconditoned Attic SWS "/>
    <hyperlink ref="H56" r:id="rId2"/>
    <hyperlink ref="H58" r:id="rId3"/>
    <hyperlink ref="A53:M53" r:id="rId4" display="○ Window Replacement SWS"/>
    <hyperlink ref="L62:M63" r:id="rId5" display="Pipe Insulation SWS"/>
    <hyperlink ref="A20:M20" r:id="rId6" display="○WPN 22-7"/>
    <hyperlink ref="A25:M25" r:id="rId7" display="○ Lighting Replacement SWS"/>
    <hyperlink ref="A32:M32" r:id="rId8" display="○ Air sealing SWS"/>
    <hyperlink ref="A41:M41" r:id="rId9" display="○ Duct sealing SWS"/>
    <hyperlink ref="L60:M61" r:id="rId10" display="Tank Insulation SWS "/>
    <hyperlink ref="A73:M73" r:id="rId11" display="○ Refrigerator Replacement SWS "/>
    <hyperlink ref="A80:M80" r:id="rId12" display="○ Heating &amp; Cooling: Equipment Installation SWS"/>
    <hyperlink ref="A46:M46" r:id="rId13" display="○ Attic Floors- Unconditioned Attic SWS "/>
  </hyperlinks>
  <printOptions horizontalCentered="1"/>
  <pageMargins left="0.2" right="0.2" top="0.25" bottom="0.25" header="0.05" footer="0.5"/>
  <pageSetup scale="80" orientation="portrait" horizontalDpi="300" verticalDpi="1200" r:id="rId14"/>
  <rowBreaks count="1" manualBreakCount="1">
    <brk id="53" max="16383" man="1"/>
  </rowBreaks>
  <drawing r:id="rId15"/>
  <legacyDrawing r:id="rId16"/>
  <mc:AlternateContent xmlns:mc="http://schemas.openxmlformats.org/markup-compatibility/2006">
    <mc:Choice Requires="x14">
      <controls>
        <mc:AlternateContent xmlns:mc="http://schemas.openxmlformats.org/markup-compatibility/2006">
          <mc:Choice Requires="x14">
            <control shapeId="46081" r:id="rId17" name="Check Box 1">
              <controlPr defaultSize="0" autoFill="0" autoLine="0" autoPict="0">
                <anchor moveWithCells="1">
                  <from>
                    <xdr:col>10</xdr:col>
                    <xdr:colOff>38100</xdr:colOff>
                    <xdr:row>3</xdr:row>
                    <xdr:rowOff>403860</xdr:rowOff>
                  </from>
                  <to>
                    <xdr:col>10</xdr:col>
                    <xdr:colOff>746760</xdr:colOff>
                    <xdr:row>5</xdr:row>
                    <xdr:rowOff>7620</xdr:rowOff>
                  </to>
                </anchor>
              </controlPr>
            </control>
          </mc:Choice>
        </mc:AlternateContent>
        <mc:AlternateContent xmlns:mc="http://schemas.openxmlformats.org/markup-compatibility/2006">
          <mc:Choice Requires="x14">
            <control shapeId="46082" r:id="rId18" name="Check Box 2">
              <controlPr defaultSize="0" autoFill="0" autoLine="0" autoPict="0">
                <anchor moveWithCells="1">
                  <from>
                    <xdr:col>12</xdr:col>
                    <xdr:colOff>22860</xdr:colOff>
                    <xdr:row>3</xdr:row>
                    <xdr:rowOff>388620</xdr:rowOff>
                  </from>
                  <to>
                    <xdr:col>12</xdr:col>
                    <xdr:colOff>784860</xdr:colOff>
                    <xdr:row>5</xdr:row>
                    <xdr:rowOff>30480</xdr:rowOff>
                  </to>
                </anchor>
              </controlPr>
            </control>
          </mc:Choice>
        </mc:AlternateContent>
        <mc:AlternateContent xmlns:mc="http://schemas.openxmlformats.org/markup-compatibility/2006">
          <mc:Choice Requires="x14">
            <control shapeId="46083" r:id="rId19" name="Check Box 3">
              <controlPr defaultSize="0" autoFill="0" autoLine="0" autoPict="0">
                <anchor moveWithCells="1">
                  <from>
                    <xdr:col>10</xdr:col>
                    <xdr:colOff>38100</xdr:colOff>
                    <xdr:row>5</xdr:row>
                    <xdr:rowOff>0</xdr:rowOff>
                  </from>
                  <to>
                    <xdr:col>10</xdr:col>
                    <xdr:colOff>746760</xdr:colOff>
                    <xdr:row>6</xdr:row>
                    <xdr:rowOff>30480</xdr:rowOff>
                  </to>
                </anchor>
              </controlPr>
            </control>
          </mc:Choice>
        </mc:AlternateContent>
        <mc:AlternateContent xmlns:mc="http://schemas.openxmlformats.org/markup-compatibility/2006">
          <mc:Choice Requires="x14">
            <control shapeId="46084" r:id="rId20" name="Check Box 4">
              <controlPr defaultSize="0" autoFill="0" autoLine="0" autoPict="0">
                <anchor moveWithCells="1">
                  <from>
                    <xdr:col>12</xdr:col>
                    <xdr:colOff>22860</xdr:colOff>
                    <xdr:row>4</xdr:row>
                    <xdr:rowOff>228600</xdr:rowOff>
                  </from>
                  <to>
                    <xdr:col>12</xdr:col>
                    <xdr:colOff>746760</xdr:colOff>
                    <xdr:row>6</xdr:row>
                    <xdr:rowOff>38100</xdr:rowOff>
                  </to>
                </anchor>
              </controlPr>
            </control>
          </mc:Choice>
        </mc:AlternateContent>
        <mc:AlternateContent xmlns:mc="http://schemas.openxmlformats.org/markup-compatibility/2006">
          <mc:Choice Requires="x14">
            <control shapeId="46085" r:id="rId21" name="Check Box 5">
              <controlPr defaultSize="0" autoFill="0" autoLine="0" autoPict="0">
                <anchor moveWithCells="1">
                  <from>
                    <xdr:col>10</xdr:col>
                    <xdr:colOff>38100</xdr:colOff>
                    <xdr:row>6</xdr:row>
                    <xdr:rowOff>0</xdr:rowOff>
                  </from>
                  <to>
                    <xdr:col>10</xdr:col>
                    <xdr:colOff>746760</xdr:colOff>
                    <xdr:row>7</xdr:row>
                    <xdr:rowOff>38100</xdr:rowOff>
                  </to>
                </anchor>
              </controlPr>
            </control>
          </mc:Choice>
        </mc:AlternateContent>
        <mc:AlternateContent xmlns:mc="http://schemas.openxmlformats.org/markup-compatibility/2006">
          <mc:Choice Requires="x14">
            <control shapeId="46086" r:id="rId22" name="Check Box 6">
              <controlPr defaultSize="0" autoFill="0" autoLine="0" autoPict="0">
                <anchor moveWithCells="1">
                  <from>
                    <xdr:col>12</xdr:col>
                    <xdr:colOff>22860</xdr:colOff>
                    <xdr:row>6</xdr:row>
                    <xdr:rowOff>7620</xdr:rowOff>
                  </from>
                  <to>
                    <xdr:col>12</xdr:col>
                    <xdr:colOff>693420</xdr:colOff>
                    <xdr:row>6</xdr:row>
                    <xdr:rowOff>220980</xdr:rowOff>
                  </to>
                </anchor>
              </controlPr>
            </control>
          </mc:Choice>
        </mc:AlternateContent>
        <mc:AlternateContent xmlns:mc="http://schemas.openxmlformats.org/markup-compatibility/2006">
          <mc:Choice Requires="x14">
            <control shapeId="46087" r:id="rId23" name="Check Box 7">
              <controlPr defaultSize="0" autoFill="0" autoLine="0" autoPict="0">
                <anchor moveWithCells="1">
                  <from>
                    <xdr:col>10</xdr:col>
                    <xdr:colOff>38100</xdr:colOff>
                    <xdr:row>7</xdr:row>
                    <xdr:rowOff>0</xdr:rowOff>
                  </from>
                  <to>
                    <xdr:col>10</xdr:col>
                    <xdr:colOff>746760</xdr:colOff>
                    <xdr:row>8</xdr:row>
                    <xdr:rowOff>38100</xdr:rowOff>
                  </to>
                </anchor>
              </controlPr>
            </control>
          </mc:Choice>
        </mc:AlternateContent>
        <mc:AlternateContent xmlns:mc="http://schemas.openxmlformats.org/markup-compatibility/2006">
          <mc:Choice Requires="x14">
            <control shapeId="46088" r:id="rId24" name="Check Box 8">
              <controlPr defaultSize="0" autoFill="0" autoLine="0" autoPict="0">
                <anchor moveWithCells="1">
                  <from>
                    <xdr:col>12</xdr:col>
                    <xdr:colOff>22860</xdr:colOff>
                    <xdr:row>7</xdr:row>
                    <xdr:rowOff>22860</xdr:rowOff>
                  </from>
                  <to>
                    <xdr:col>12</xdr:col>
                    <xdr:colOff>640080</xdr:colOff>
                    <xdr:row>7</xdr:row>
                    <xdr:rowOff>198120</xdr:rowOff>
                  </to>
                </anchor>
              </controlPr>
            </control>
          </mc:Choice>
        </mc:AlternateContent>
        <mc:AlternateContent xmlns:mc="http://schemas.openxmlformats.org/markup-compatibility/2006">
          <mc:Choice Requires="x14">
            <control shapeId="46089" r:id="rId25" name="Check Box 9">
              <controlPr defaultSize="0" autoFill="0" autoLine="0" autoPict="0">
                <anchor moveWithCells="1">
                  <from>
                    <xdr:col>10</xdr:col>
                    <xdr:colOff>38100</xdr:colOff>
                    <xdr:row>8</xdr:row>
                    <xdr:rowOff>22860</xdr:rowOff>
                  </from>
                  <to>
                    <xdr:col>10</xdr:col>
                    <xdr:colOff>746760</xdr:colOff>
                    <xdr:row>9</xdr:row>
                    <xdr:rowOff>60960</xdr:rowOff>
                  </to>
                </anchor>
              </controlPr>
            </control>
          </mc:Choice>
        </mc:AlternateContent>
        <mc:AlternateContent xmlns:mc="http://schemas.openxmlformats.org/markup-compatibility/2006">
          <mc:Choice Requires="x14">
            <control shapeId="46090" r:id="rId26" name="Check Box 10">
              <controlPr defaultSize="0" autoFill="0" autoLine="0" autoPict="0">
                <anchor moveWithCells="1">
                  <from>
                    <xdr:col>12</xdr:col>
                    <xdr:colOff>22860</xdr:colOff>
                    <xdr:row>8</xdr:row>
                    <xdr:rowOff>0</xdr:rowOff>
                  </from>
                  <to>
                    <xdr:col>12</xdr:col>
                    <xdr:colOff>746760</xdr:colOff>
                    <xdr:row>9</xdr:row>
                    <xdr:rowOff>38100</xdr:rowOff>
                  </to>
                </anchor>
              </controlPr>
            </control>
          </mc:Choice>
        </mc:AlternateContent>
        <mc:AlternateContent xmlns:mc="http://schemas.openxmlformats.org/markup-compatibility/2006">
          <mc:Choice Requires="x14">
            <control shapeId="46091" r:id="rId27" name="Check Box 11">
              <controlPr defaultSize="0" autoFill="0" autoLine="0" autoPict="0">
                <anchor moveWithCells="1">
                  <from>
                    <xdr:col>10</xdr:col>
                    <xdr:colOff>38100</xdr:colOff>
                    <xdr:row>9</xdr:row>
                    <xdr:rowOff>7620</xdr:rowOff>
                  </from>
                  <to>
                    <xdr:col>10</xdr:col>
                    <xdr:colOff>746760</xdr:colOff>
                    <xdr:row>10</xdr:row>
                    <xdr:rowOff>45720</xdr:rowOff>
                  </to>
                </anchor>
              </controlPr>
            </control>
          </mc:Choice>
        </mc:AlternateContent>
        <mc:AlternateContent xmlns:mc="http://schemas.openxmlformats.org/markup-compatibility/2006">
          <mc:Choice Requires="x14">
            <control shapeId="46092" r:id="rId28" name="Check Box 12">
              <controlPr defaultSize="0" autoFill="0" autoLine="0" autoPict="0">
                <anchor moveWithCells="1">
                  <from>
                    <xdr:col>12</xdr:col>
                    <xdr:colOff>22860</xdr:colOff>
                    <xdr:row>9</xdr:row>
                    <xdr:rowOff>7620</xdr:rowOff>
                  </from>
                  <to>
                    <xdr:col>12</xdr:col>
                    <xdr:colOff>746760</xdr:colOff>
                    <xdr:row>10</xdr:row>
                    <xdr:rowOff>60960</xdr:rowOff>
                  </to>
                </anchor>
              </controlPr>
            </control>
          </mc:Choice>
        </mc:AlternateContent>
        <mc:AlternateContent xmlns:mc="http://schemas.openxmlformats.org/markup-compatibility/2006">
          <mc:Choice Requires="x14">
            <control shapeId="46093" r:id="rId29" name="Check Box 13">
              <controlPr defaultSize="0" autoFill="0" autoLine="0" autoPict="0">
                <anchor moveWithCells="1">
                  <from>
                    <xdr:col>0</xdr:col>
                    <xdr:colOff>175260</xdr:colOff>
                    <xdr:row>29</xdr:row>
                    <xdr:rowOff>175260</xdr:rowOff>
                  </from>
                  <to>
                    <xdr:col>0</xdr:col>
                    <xdr:colOff>388620</xdr:colOff>
                    <xdr:row>31</xdr:row>
                    <xdr:rowOff>38100</xdr:rowOff>
                  </to>
                </anchor>
              </controlPr>
            </control>
          </mc:Choice>
        </mc:AlternateContent>
        <mc:AlternateContent xmlns:mc="http://schemas.openxmlformats.org/markup-compatibility/2006">
          <mc:Choice Requires="x14">
            <control shapeId="46094" r:id="rId30" name="Check Box 14">
              <controlPr defaultSize="0" autoFill="0" autoLine="0" autoPict="0">
                <anchor moveWithCells="1">
                  <from>
                    <xdr:col>2</xdr:col>
                    <xdr:colOff>198120</xdr:colOff>
                    <xdr:row>29</xdr:row>
                    <xdr:rowOff>175260</xdr:rowOff>
                  </from>
                  <to>
                    <xdr:col>2</xdr:col>
                    <xdr:colOff>403860</xdr:colOff>
                    <xdr:row>31</xdr:row>
                    <xdr:rowOff>38100</xdr:rowOff>
                  </to>
                </anchor>
              </controlPr>
            </control>
          </mc:Choice>
        </mc:AlternateContent>
        <mc:AlternateContent xmlns:mc="http://schemas.openxmlformats.org/markup-compatibility/2006">
          <mc:Choice Requires="x14">
            <control shapeId="46095" r:id="rId31" name="Check Box 15">
              <controlPr defaultSize="0" autoFill="0" autoLine="0" autoPict="0">
                <anchor moveWithCells="1">
                  <from>
                    <xdr:col>1</xdr:col>
                    <xdr:colOff>182880</xdr:colOff>
                    <xdr:row>29</xdr:row>
                    <xdr:rowOff>175260</xdr:rowOff>
                  </from>
                  <to>
                    <xdr:col>1</xdr:col>
                    <xdr:colOff>426720</xdr:colOff>
                    <xdr:row>31</xdr:row>
                    <xdr:rowOff>38100</xdr:rowOff>
                  </to>
                </anchor>
              </controlPr>
            </control>
          </mc:Choice>
        </mc:AlternateContent>
        <mc:AlternateContent xmlns:mc="http://schemas.openxmlformats.org/markup-compatibility/2006">
          <mc:Choice Requires="x14">
            <control shapeId="46096" r:id="rId32" name="Check Box 16">
              <controlPr defaultSize="0" autoFill="0" autoLine="0" autoPict="0">
                <anchor moveWithCells="1">
                  <from>
                    <xdr:col>0</xdr:col>
                    <xdr:colOff>190500</xdr:colOff>
                    <xdr:row>36</xdr:row>
                    <xdr:rowOff>137160</xdr:rowOff>
                  </from>
                  <to>
                    <xdr:col>1</xdr:col>
                    <xdr:colOff>114300</xdr:colOff>
                    <xdr:row>38</xdr:row>
                    <xdr:rowOff>68580</xdr:rowOff>
                  </to>
                </anchor>
              </controlPr>
            </control>
          </mc:Choice>
        </mc:AlternateContent>
        <mc:AlternateContent xmlns:mc="http://schemas.openxmlformats.org/markup-compatibility/2006">
          <mc:Choice Requires="x14">
            <control shapeId="46097" r:id="rId33" name="Check Box 17">
              <controlPr defaultSize="0" autoFill="0" autoLine="0" autoPict="0">
                <anchor moveWithCells="1">
                  <from>
                    <xdr:col>2</xdr:col>
                    <xdr:colOff>182880</xdr:colOff>
                    <xdr:row>36</xdr:row>
                    <xdr:rowOff>137160</xdr:rowOff>
                  </from>
                  <to>
                    <xdr:col>3</xdr:col>
                    <xdr:colOff>289560</xdr:colOff>
                    <xdr:row>38</xdr:row>
                    <xdr:rowOff>38100</xdr:rowOff>
                  </to>
                </anchor>
              </controlPr>
            </control>
          </mc:Choice>
        </mc:AlternateContent>
        <mc:AlternateContent xmlns:mc="http://schemas.openxmlformats.org/markup-compatibility/2006">
          <mc:Choice Requires="x14">
            <control shapeId="46098" r:id="rId34" name="Check Box 18">
              <controlPr defaultSize="0" autoFill="0" autoLine="0" autoPict="0">
                <anchor moveWithCells="1">
                  <from>
                    <xdr:col>1</xdr:col>
                    <xdr:colOff>190500</xdr:colOff>
                    <xdr:row>36</xdr:row>
                    <xdr:rowOff>121920</xdr:rowOff>
                  </from>
                  <to>
                    <xdr:col>1</xdr:col>
                    <xdr:colOff>571500</xdr:colOff>
                    <xdr:row>38</xdr:row>
                    <xdr:rowOff>38100</xdr:rowOff>
                  </to>
                </anchor>
              </controlPr>
            </control>
          </mc:Choice>
        </mc:AlternateContent>
        <mc:AlternateContent xmlns:mc="http://schemas.openxmlformats.org/markup-compatibility/2006">
          <mc:Choice Requires="x14">
            <control shapeId="46099" r:id="rId35" name="Check Box 19">
              <controlPr defaultSize="0" autoFill="0" autoLine="0" autoPict="0">
                <anchor moveWithCells="1">
                  <from>
                    <xdr:col>0</xdr:col>
                    <xdr:colOff>182880</xdr:colOff>
                    <xdr:row>38</xdr:row>
                    <xdr:rowOff>175260</xdr:rowOff>
                  </from>
                  <to>
                    <xdr:col>1</xdr:col>
                    <xdr:colOff>312420</xdr:colOff>
                    <xdr:row>40</xdr:row>
                    <xdr:rowOff>7620</xdr:rowOff>
                  </to>
                </anchor>
              </controlPr>
            </control>
          </mc:Choice>
        </mc:AlternateContent>
        <mc:AlternateContent xmlns:mc="http://schemas.openxmlformats.org/markup-compatibility/2006">
          <mc:Choice Requires="x14">
            <control shapeId="46100" r:id="rId36" name="Check Box 20">
              <controlPr defaultSize="0" autoFill="0" autoLine="0" autoPict="0">
                <anchor moveWithCells="1">
                  <from>
                    <xdr:col>2</xdr:col>
                    <xdr:colOff>190500</xdr:colOff>
                    <xdr:row>38</xdr:row>
                    <xdr:rowOff>175260</xdr:rowOff>
                  </from>
                  <to>
                    <xdr:col>3</xdr:col>
                    <xdr:colOff>312420</xdr:colOff>
                    <xdr:row>40</xdr:row>
                    <xdr:rowOff>7620</xdr:rowOff>
                  </to>
                </anchor>
              </controlPr>
            </control>
          </mc:Choice>
        </mc:AlternateContent>
        <mc:AlternateContent xmlns:mc="http://schemas.openxmlformats.org/markup-compatibility/2006">
          <mc:Choice Requires="x14">
            <control shapeId="46101" r:id="rId37" name="Check Box 21">
              <controlPr defaultSize="0" autoFill="0" autoLine="0" autoPict="0">
                <anchor moveWithCells="1">
                  <from>
                    <xdr:col>1</xdr:col>
                    <xdr:colOff>213360</xdr:colOff>
                    <xdr:row>38</xdr:row>
                    <xdr:rowOff>175260</xdr:rowOff>
                  </from>
                  <to>
                    <xdr:col>2</xdr:col>
                    <xdr:colOff>60960</xdr:colOff>
                    <xdr:row>40</xdr:row>
                    <xdr:rowOff>0</xdr:rowOff>
                  </to>
                </anchor>
              </controlPr>
            </control>
          </mc:Choice>
        </mc:AlternateContent>
        <mc:AlternateContent xmlns:mc="http://schemas.openxmlformats.org/markup-compatibility/2006">
          <mc:Choice Requires="x14">
            <control shapeId="46102" r:id="rId38" name="Check Box 22">
              <controlPr defaultSize="0" autoFill="0" autoLine="0" autoPict="0">
                <anchor moveWithCells="1">
                  <from>
                    <xdr:col>0</xdr:col>
                    <xdr:colOff>175260</xdr:colOff>
                    <xdr:row>17</xdr:row>
                    <xdr:rowOff>175260</xdr:rowOff>
                  </from>
                  <to>
                    <xdr:col>0</xdr:col>
                    <xdr:colOff>388620</xdr:colOff>
                    <xdr:row>19</xdr:row>
                    <xdr:rowOff>38100</xdr:rowOff>
                  </to>
                </anchor>
              </controlPr>
            </control>
          </mc:Choice>
        </mc:AlternateContent>
        <mc:AlternateContent xmlns:mc="http://schemas.openxmlformats.org/markup-compatibility/2006">
          <mc:Choice Requires="x14">
            <control shapeId="46103" r:id="rId39" name="Check Box 23">
              <controlPr defaultSize="0" autoFill="0" autoLine="0" autoPict="0">
                <anchor moveWithCells="1">
                  <from>
                    <xdr:col>2</xdr:col>
                    <xdr:colOff>198120</xdr:colOff>
                    <xdr:row>17</xdr:row>
                    <xdr:rowOff>175260</xdr:rowOff>
                  </from>
                  <to>
                    <xdr:col>2</xdr:col>
                    <xdr:colOff>403860</xdr:colOff>
                    <xdr:row>19</xdr:row>
                    <xdr:rowOff>38100</xdr:rowOff>
                  </to>
                </anchor>
              </controlPr>
            </control>
          </mc:Choice>
        </mc:AlternateContent>
        <mc:AlternateContent xmlns:mc="http://schemas.openxmlformats.org/markup-compatibility/2006">
          <mc:Choice Requires="x14">
            <control shapeId="46104" r:id="rId40" name="Check Box 24">
              <controlPr defaultSize="0" autoFill="0" autoLine="0" autoPict="0">
                <anchor moveWithCells="1">
                  <from>
                    <xdr:col>1</xdr:col>
                    <xdr:colOff>182880</xdr:colOff>
                    <xdr:row>17</xdr:row>
                    <xdr:rowOff>175260</xdr:rowOff>
                  </from>
                  <to>
                    <xdr:col>1</xdr:col>
                    <xdr:colOff>426720</xdr:colOff>
                    <xdr:row>19</xdr:row>
                    <xdr:rowOff>38100</xdr:rowOff>
                  </to>
                </anchor>
              </controlPr>
            </control>
          </mc:Choice>
        </mc:AlternateContent>
        <mc:AlternateContent xmlns:mc="http://schemas.openxmlformats.org/markup-compatibility/2006">
          <mc:Choice Requires="x14">
            <control shapeId="46105" r:id="rId41" name="Check Box 25">
              <controlPr defaultSize="0" autoFill="0" autoLine="0" autoPict="0">
                <anchor moveWithCells="1">
                  <from>
                    <xdr:col>0</xdr:col>
                    <xdr:colOff>175260</xdr:colOff>
                    <xdr:row>22</xdr:row>
                    <xdr:rowOff>175260</xdr:rowOff>
                  </from>
                  <to>
                    <xdr:col>0</xdr:col>
                    <xdr:colOff>388620</xdr:colOff>
                    <xdr:row>23</xdr:row>
                    <xdr:rowOff>236220</xdr:rowOff>
                  </to>
                </anchor>
              </controlPr>
            </control>
          </mc:Choice>
        </mc:AlternateContent>
        <mc:AlternateContent xmlns:mc="http://schemas.openxmlformats.org/markup-compatibility/2006">
          <mc:Choice Requires="x14">
            <control shapeId="46106" r:id="rId42" name="Check Box 26">
              <controlPr defaultSize="0" autoFill="0" autoLine="0" autoPict="0">
                <anchor moveWithCells="1">
                  <from>
                    <xdr:col>2</xdr:col>
                    <xdr:colOff>198120</xdr:colOff>
                    <xdr:row>22</xdr:row>
                    <xdr:rowOff>175260</xdr:rowOff>
                  </from>
                  <to>
                    <xdr:col>2</xdr:col>
                    <xdr:colOff>403860</xdr:colOff>
                    <xdr:row>23</xdr:row>
                    <xdr:rowOff>236220</xdr:rowOff>
                  </to>
                </anchor>
              </controlPr>
            </control>
          </mc:Choice>
        </mc:AlternateContent>
        <mc:AlternateContent xmlns:mc="http://schemas.openxmlformats.org/markup-compatibility/2006">
          <mc:Choice Requires="x14">
            <control shapeId="46107" r:id="rId43" name="Check Box 27">
              <controlPr defaultSize="0" autoFill="0" autoLine="0" autoPict="0">
                <anchor moveWithCells="1">
                  <from>
                    <xdr:col>1</xdr:col>
                    <xdr:colOff>182880</xdr:colOff>
                    <xdr:row>22</xdr:row>
                    <xdr:rowOff>175260</xdr:rowOff>
                  </from>
                  <to>
                    <xdr:col>1</xdr:col>
                    <xdr:colOff>426720</xdr:colOff>
                    <xdr:row>23</xdr:row>
                    <xdr:rowOff>236220</xdr:rowOff>
                  </to>
                </anchor>
              </controlPr>
            </control>
          </mc:Choice>
        </mc:AlternateContent>
        <mc:AlternateContent xmlns:mc="http://schemas.openxmlformats.org/markup-compatibility/2006">
          <mc:Choice Requires="x14">
            <control shapeId="46108" r:id="rId44" name="Check Box 28">
              <controlPr defaultSize="0" autoFill="0" autoLine="0" autoPict="0">
                <anchor moveWithCells="1">
                  <from>
                    <xdr:col>0</xdr:col>
                    <xdr:colOff>175260</xdr:colOff>
                    <xdr:row>27</xdr:row>
                    <xdr:rowOff>175260</xdr:rowOff>
                  </from>
                  <to>
                    <xdr:col>0</xdr:col>
                    <xdr:colOff>388620</xdr:colOff>
                    <xdr:row>29</xdr:row>
                    <xdr:rowOff>38100</xdr:rowOff>
                  </to>
                </anchor>
              </controlPr>
            </control>
          </mc:Choice>
        </mc:AlternateContent>
        <mc:AlternateContent xmlns:mc="http://schemas.openxmlformats.org/markup-compatibility/2006">
          <mc:Choice Requires="x14">
            <control shapeId="46109" r:id="rId45" name="Check Box 29">
              <controlPr defaultSize="0" autoFill="0" autoLine="0" autoPict="0">
                <anchor moveWithCells="1">
                  <from>
                    <xdr:col>2</xdr:col>
                    <xdr:colOff>198120</xdr:colOff>
                    <xdr:row>27</xdr:row>
                    <xdr:rowOff>175260</xdr:rowOff>
                  </from>
                  <to>
                    <xdr:col>2</xdr:col>
                    <xdr:colOff>403860</xdr:colOff>
                    <xdr:row>29</xdr:row>
                    <xdr:rowOff>38100</xdr:rowOff>
                  </to>
                </anchor>
              </controlPr>
            </control>
          </mc:Choice>
        </mc:AlternateContent>
        <mc:AlternateContent xmlns:mc="http://schemas.openxmlformats.org/markup-compatibility/2006">
          <mc:Choice Requires="x14">
            <control shapeId="46110" r:id="rId46" name="Check Box 30">
              <controlPr defaultSize="0" autoFill="0" autoLine="0" autoPict="0">
                <anchor moveWithCells="1">
                  <from>
                    <xdr:col>1</xdr:col>
                    <xdr:colOff>182880</xdr:colOff>
                    <xdr:row>27</xdr:row>
                    <xdr:rowOff>175260</xdr:rowOff>
                  </from>
                  <to>
                    <xdr:col>1</xdr:col>
                    <xdr:colOff>426720</xdr:colOff>
                    <xdr:row>29</xdr:row>
                    <xdr:rowOff>38100</xdr:rowOff>
                  </to>
                </anchor>
              </controlPr>
            </control>
          </mc:Choice>
        </mc:AlternateContent>
        <mc:AlternateContent xmlns:mc="http://schemas.openxmlformats.org/markup-compatibility/2006">
          <mc:Choice Requires="x14">
            <control shapeId="46111" r:id="rId47" name="Check Box 31">
              <controlPr defaultSize="0" autoFill="0" autoLine="0" autoPict="0">
                <anchor moveWithCells="1">
                  <from>
                    <xdr:col>0</xdr:col>
                    <xdr:colOff>190500</xdr:colOff>
                    <xdr:row>34</xdr:row>
                    <xdr:rowOff>114300</xdr:rowOff>
                  </from>
                  <to>
                    <xdr:col>1</xdr:col>
                    <xdr:colOff>7620</xdr:colOff>
                    <xdr:row>36</xdr:row>
                    <xdr:rowOff>45720</xdr:rowOff>
                  </to>
                </anchor>
              </controlPr>
            </control>
          </mc:Choice>
        </mc:AlternateContent>
        <mc:AlternateContent xmlns:mc="http://schemas.openxmlformats.org/markup-compatibility/2006">
          <mc:Choice Requires="x14">
            <control shapeId="46112" r:id="rId48" name="Check Box 32">
              <controlPr defaultSize="0" autoFill="0" autoLine="0" autoPict="0">
                <anchor moveWithCells="1">
                  <from>
                    <xdr:col>2</xdr:col>
                    <xdr:colOff>182880</xdr:colOff>
                    <xdr:row>34</xdr:row>
                    <xdr:rowOff>137160</xdr:rowOff>
                  </from>
                  <to>
                    <xdr:col>2</xdr:col>
                    <xdr:colOff>579120</xdr:colOff>
                    <xdr:row>36</xdr:row>
                    <xdr:rowOff>38100</xdr:rowOff>
                  </to>
                </anchor>
              </controlPr>
            </control>
          </mc:Choice>
        </mc:AlternateContent>
        <mc:AlternateContent xmlns:mc="http://schemas.openxmlformats.org/markup-compatibility/2006">
          <mc:Choice Requires="x14">
            <control shapeId="46113" r:id="rId49" name="Check Box 33">
              <controlPr defaultSize="0" autoFill="0" autoLine="0" autoPict="0">
                <anchor moveWithCells="1">
                  <from>
                    <xdr:col>1</xdr:col>
                    <xdr:colOff>190500</xdr:colOff>
                    <xdr:row>34</xdr:row>
                    <xdr:rowOff>137160</xdr:rowOff>
                  </from>
                  <to>
                    <xdr:col>2</xdr:col>
                    <xdr:colOff>22860</xdr:colOff>
                    <xdr:row>36</xdr:row>
                    <xdr:rowOff>45720</xdr:rowOff>
                  </to>
                </anchor>
              </controlPr>
            </control>
          </mc:Choice>
        </mc:AlternateContent>
        <mc:AlternateContent xmlns:mc="http://schemas.openxmlformats.org/markup-compatibility/2006">
          <mc:Choice Requires="x14">
            <control shapeId="46114" r:id="rId50" name="Check Box 34">
              <controlPr defaultSize="0" autoFill="0" autoLine="0" autoPict="0">
                <anchor moveWithCells="1">
                  <from>
                    <xdr:col>0</xdr:col>
                    <xdr:colOff>198120</xdr:colOff>
                    <xdr:row>43</xdr:row>
                    <xdr:rowOff>228600</xdr:rowOff>
                  </from>
                  <to>
                    <xdr:col>1</xdr:col>
                    <xdr:colOff>335280</xdr:colOff>
                    <xdr:row>45</xdr:row>
                    <xdr:rowOff>22860</xdr:rowOff>
                  </to>
                </anchor>
              </controlPr>
            </control>
          </mc:Choice>
        </mc:AlternateContent>
        <mc:AlternateContent xmlns:mc="http://schemas.openxmlformats.org/markup-compatibility/2006">
          <mc:Choice Requires="x14">
            <control shapeId="46115" r:id="rId51" name="Check Box 35">
              <controlPr defaultSize="0" autoFill="0" autoLine="0" autoPict="0">
                <anchor moveWithCells="1">
                  <from>
                    <xdr:col>2</xdr:col>
                    <xdr:colOff>182880</xdr:colOff>
                    <xdr:row>43</xdr:row>
                    <xdr:rowOff>228600</xdr:rowOff>
                  </from>
                  <to>
                    <xdr:col>3</xdr:col>
                    <xdr:colOff>304800</xdr:colOff>
                    <xdr:row>45</xdr:row>
                    <xdr:rowOff>22860</xdr:rowOff>
                  </to>
                </anchor>
              </controlPr>
            </control>
          </mc:Choice>
        </mc:AlternateContent>
        <mc:AlternateContent xmlns:mc="http://schemas.openxmlformats.org/markup-compatibility/2006">
          <mc:Choice Requires="x14">
            <control shapeId="46116" r:id="rId52" name="Check Box 36">
              <controlPr defaultSize="0" autoFill="0" autoLine="0" autoPict="0">
                <anchor moveWithCells="1">
                  <from>
                    <xdr:col>1</xdr:col>
                    <xdr:colOff>190500</xdr:colOff>
                    <xdr:row>43</xdr:row>
                    <xdr:rowOff>228600</xdr:rowOff>
                  </from>
                  <to>
                    <xdr:col>2</xdr:col>
                    <xdr:colOff>38100</xdr:colOff>
                    <xdr:row>45</xdr:row>
                    <xdr:rowOff>7620</xdr:rowOff>
                  </to>
                </anchor>
              </controlPr>
            </control>
          </mc:Choice>
        </mc:AlternateContent>
        <mc:AlternateContent xmlns:mc="http://schemas.openxmlformats.org/markup-compatibility/2006">
          <mc:Choice Requires="x14">
            <control shapeId="46117" r:id="rId53" name="Check Box 37">
              <controlPr defaultSize="0" autoFill="0" autoLine="0" autoPict="0">
                <anchor moveWithCells="1">
                  <from>
                    <xdr:col>0</xdr:col>
                    <xdr:colOff>190500</xdr:colOff>
                    <xdr:row>48</xdr:row>
                    <xdr:rowOff>144780</xdr:rowOff>
                  </from>
                  <to>
                    <xdr:col>1</xdr:col>
                    <xdr:colOff>327660</xdr:colOff>
                    <xdr:row>50</xdr:row>
                    <xdr:rowOff>30480</xdr:rowOff>
                  </to>
                </anchor>
              </controlPr>
            </control>
          </mc:Choice>
        </mc:AlternateContent>
        <mc:AlternateContent xmlns:mc="http://schemas.openxmlformats.org/markup-compatibility/2006">
          <mc:Choice Requires="x14">
            <control shapeId="46118" r:id="rId54" name="Check Box 38">
              <controlPr defaultSize="0" autoFill="0" autoLine="0" autoPict="0">
                <anchor moveWithCells="1">
                  <from>
                    <xdr:col>2</xdr:col>
                    <xdr:colOff>182880</xdr:colOff>
                    <xdr:row>48</xdr:row>
                    <xdr:rowOff>144780</xdr:rowOff>
                  </from>
                  <to>
                    <xdr:col>3</xdr:col>
                    <xdr:colOff>304800</xdr:colOff>
                    <xdr:row>50</xdr:row>
                    <xdr:rowOff>30480</xdr:rowOff>
                  </to>
                </anchor>
              </controlPr>
            </control>
          </mc:Choice>
        </mc:AlternateContent>
        <mc:AlternateContent xmlns:mc="http://schemas.openxmlformats.org/markup-compatibility/2006">
          <mc:Choice Requires="x14">
            <control shapeId="46119" r:id="rId55" name="Check Box 39">
              <controlPr defaultSize="0" autoFill="0" autoLine="0" autoPict="0">
                <anchor moveWithCells="1">
                  <from>
                    <xdr:col>1</xdr:col>
                    <xdr:colOff>190500</xdr:colOff>
                    <xdr:row>48</xdr:row>
                    <xdr:rowOff>144780</xdr:rowOff>
                  </from>
                  <to>
                    <xdr:col>2</xdr:col>
                    <xdr:colOff>38100</xdr:colOff>
                    <xdr:row>50</xdr:row>
                    <xdr:rowOff>22860</xdr:rowOff>
                  </to>
                </anchor>
              </controlPr>
            </control>
          </mc:Choice>
        </mc:AlternateContent>
        <mc:AlternateContent xmlns:mc="http://schemas.openxmlformats.org/markup-compatibility/2006">
          <mc:Choice Requires="x14">
            <control shapeId="46120" r:id="rId56" name="Check Box 40">
              <controlPr defaultSize="0" autoFill="0" autoLine="0" autoPict="0">
                <anchor moveWithCells="1">
                  <from>
                    <xdr:col>0</xdr:col>
                    <xdr:colOff>213360</xdr:colOff>
                    <xdr:row>55</xdr:row>
                    <xdr:rowOff>152400</xdr:rowOff>
                  </from>
                  <to>
                    <xdr:col>1</xdr:col>
                    <xdr:colOff>342900</xdr:colOff>
                    <xdr:row>57</xdr:row>
                    <xdr:rowOff>38100</xdr:rowOff>
                  </to>
                </anchor>
              </controlPr>
            </control>
          </mc:Choice>
        </mc:AlternateContent>
        <mc:AlternateContent xmlns:mc="http://schemas.openxmlformats.org/markup-compatibility/2006">
          <mc:Choice Requires="x14">
            <control shapeId="46121" r:id="rId57" name="Check Box 41">
              <controlPr defaultSize="0" autoFill="0" autoLine="0" autoPict="0">
                <anchor moveWithCells="1">
                  <from>
                    <xdr:col>2</xdr:col>
                    <xdr:colOff>190500</xdr:colOff>
                    <xdr:row>55</xdr:row>
                    <xdr:rowOff>160020</xdr:rowOff>
                  </from>
                  <to>
                    <xdr:col>3</xdr:col>
                    <xdr:colOff>312420</xdr:colOff>
                    <xdr:row>57</xdr:row>
                    <xdr:rowOff>45720</xdr:rowOff>
                  </to>
                </anchor>
              </controlPr>
            </control>
          </mc:Choice>
        </mc:AlternateContent>
        <mc:AlternateContent xmlns:mc="http://schemas.openxmlformats.org/markup-compatibility/2006">
          <mc:Choice Requires="x14">
            <control shapeId="46122" r:id="rId58" name="Check Box 42">
              <controlPr defaultSize="0" autoFill="0" autoLine="0" autoPict="0">
                <anchor moveWithCells="1">
                  <from>
                    <xdr:col>1</xdr:col>
                    <xdr:colOff>198120</xdr:colOff>
                    <xdr:row>55</xdr:row>
                    <xdr:rowOff>152400</xdr:rowOff>
                  </from>
                  <to>
                    <xdr:col>2</xdr:col>
                    <xdr:colOff>45720</xdr:colOff>
                    <xdr:row>57</xdr:row>
                    <xdr:rowOff>30480</xdr:rowOff>
                  </to>
                </anchor>
              </controlPr>
            </control>
          </mc:Choice>
        </mc:AlternateContent>
        <mc:AlternateContent xmlns:mc="http://schemas.openxmlformats.org/markup-compatibility/2006">
          <mc:Choice Requires="x14">
            <control shapeId="46123" r:id="rId59" name="Check Box 43">
              <controlPr defaultSize="0" autoFill="0" autoLine="0" autoPict="0">
                <anchor moveWithCells="1">
                  <from>
                    <xdr:col>0</xdr:col>
                    <xdr:colOff>213360</xdr:colOff>
                    <xdr:row>57</xdr:row>
                    <xdr:rowOff>137160</xdr:rowOff>
                  </from>
                  <to>
                    <xdr:col>1</xdr:col>
                    <xdr:colOff>342900</xdr:colOff>
                    <xdr:row>59</xdr:row>
                    <xdr:rowOff>22860</xdr:rowOff>
                  </to>
                </anchor>
              </controlPr>
            </control>
          </mc:Choice>
        </mc:AlternateContent>
        <mc:AlternateContent xmlns:mc="http://schemas.openxmlformats.org/markup-compatibility/2006">
          <mc:Choice Requires="x14">
            <control shapeId="46124" r:id="rId60" name="Check Box 44">
              <controlPr defaultSize="0" autoFill="0" autoLine="0" autoPict="0">
                <anchor moveWithCells="1">
                  <from>
                    <xdr:col>2</xdr:col>
                    <xdr:colOff>198120</xdr:colOff>
                    <xdr:row>57</xdr:row>
                    <xdr:rowOff>175260</xdr:rowOff>
                  </from>
                  <to>
                    <xdr:col>3</xdr:col>
                    <xdr:colOff>327660</xdr:colOff>
                    <xdr:row>59</xdr:row>
                    <xdr:rowOff>60960</xdr:rowOff>
                  </to>
                </anchor>
              </controlPr>
            </control>
          </mc:Choice>
        </mc:AlternateContent>
        <mc:AlternateContent xmlns:mc="http://schemas.openxmlformats.org/markup-compatibility/2006">
          <mc:Choice Requires="x14">
            <control shapeId="46125" r:id="rId61" name="Check Box 45">
              <controlPr defaultSize="0" autoFill="0" autoLine="0" autoPict="0">
                <anchor moveWithCells="1">
                  <from>
                    <xdr:col>1</xdr:col>
                    <xdr:colOff>198120</xdr:colOff>
                    <xdr:row>57</xdr:row>
                    <xdr:rowOff>160020</xdr:rowOff>
                  </from>
                  <to>
                    <xdr:col>2</xdr:col>
                    <xdr:colOff>45720</xdr:colOff>
                    <xdr:row>59</xdr:row>
                    <xdr:rowOff>38100</xdr:rowOff>
                  </to>
                </anchor>
              </controlPr>
            </control>
          </mc:Choice>
        </mc:AlternateContent>
        <mc:AlternateContent xmlns:mc="http://schemas.openxmlformats.org/markup-compatibility/2006">
          <mc:Choice Requires="x14">
            <control shapeId="46126" r:id="rId62" name="Check Box 46">
              <controlPr defaultSize="0" autoFill="0" autoLine="0" autoPict="0">
                <anchor moveWithCells="1">
                  <from>
                    <xdr:col>0</xdr:col>
                    <xdr:colOff>213360</xdr:colOff>
                    <xdr:row>59</xdr:row>
                    <xdr:rowOff>144780</xdr:rowOff>
                  </from>
                  <to>
                    <xdr:col>1</xdr:col>
                    <xdr:colOff>342900</xdr:colOff>
                    <xdr:row>61</xdr:row>
                    <xdr:rowOff>30480</xdr:rowOff>
                  </to>
                </anchor>
              </controlPr>
            </control>
          </mc:Choice>
        </mc:AlternateContent>
        <mc:AlternateContent xmlns:mc="http://schemas.openxmlformats.org/markup-compatibility/2006">
          <mc:Choice Requires="x14">
            <control shapeId="46127" r:id="rId63" name="Check Box 47">
              <controlPr defaultSize="0" autoFill="0" autoLine="0" autoPict="0">
                <anchor moveWithCells="1">
                  <from>
                    <xdr:col>2</xdr:col>
                    <xdr:colOff>190500</xdr:colOff>
                    <xdr:row>59</xdr:row>
                    <xdr:rowOff>152400</xdr:rowOff>
                  </from>
                  <to>
                    <xdr:col>3</xdr:col>
                    <xdr:colOff>312420</xdr:colOff>
                    <xdr:row>61</xdr:row>
                    <xdr:rowOff>38100</xdr:rowOff>
                  </to>
                </anchor>
              </controlPr>
            </control>
          </mc:Choice>
        </mc:AlternateContent>
        <mc:AlternateContent xmlns:mc="http://schemas.openxmlformats.org/markup-compatibility/2006">
          <mc:Choice Requires="x14">
            <control shapeId="46128" r:id="rId64" name="Check Box 48">
              <controlPr defaultSize="0" autoFill="0" autoLine="0" autoPict="0">
                <anchor moveWithCells="1">
                  <from>
                    <xdr:col>1</xdr:col>
                    <xdr:colOff>198120</xdr:colOff>
                    <xdr:row>59</xdr:row>
                    <xdr:rowOff>160020</xdr:rowOff>
                  </from>
                  <to>
                    <xdr:col>2</xdr:col>
                    <xdr:colOff>45720</xdr:colOff>
                    <xdr:row>61</xdr:row>
                    <xdr:rowOff>38100</xdr:rowOff>
                  </to>
                </anchor>
              </controlPr>
            </control>
          </mc:Choice>
        </mc:AlternateContent>
        <mc:AlternateContent xmlns:mc="http://schemas.openxmlformats.org/markup-compatibility/2006">
          <mc:Choice Requires="x14">
            <control shapeId="46129" r:id="rId65" name="Check Box 49">
              <controlPr defaultSize="0" autoFill="0" autoLine="0" autoPict="0">
                <anchor moveWithCells="1">
                  <from>
                    <xdr:col>0</xdr:col>
                    <xdr:colOff>198120</xdr:colOff>
                    <xdr:row>61</xdr:row>
                    <xdr:rowOff>152400</xdr:rowOff>
                  </from>
                  <to>
                    <xdr:col>1</xdr:col>
                    <xdr:colOff>335280</xdr:colOff>
                    <xdr:row>63</xdr:row>
                    <xdr:rowOff>38100</xdr:rowOff>
                  </to>
                </anchor>
              </controlPr>
            </control>
          </mc:Choice>
        </mc:AlternateContent>
        <mc:AlternateContent xmlns:mc="http://schemas.openxmlformats.org/markup-compatibility/2006">
          <mc:Choice Requires="x14">
            <control shapeId="46130" r:id="rId66" name="Check Box 50">
              <controlPr defaultSize="0" autoFill="0" autoLine="0" autoPict="0">
                <anchor moveWithCells="1">
                  <from>
                    <xdr:col>2</xdr:col>
                    <xdr:colOff>175260</xdr:colOff>
                    <xdr:row>61</xdr:row>
                    <xdr:rowOff>152400</xdr:rowOff>
                  </from>
                  <to>
                    <xdr:col>3</xdr:col>
                    <xdr:colOff>297180</xdr:colOff>
                    <xdr:row>63</xdr:row>
                    <xdr:rowOff>38100</xdr:rowOff>
                  </to>
                </anchor>
              </controlPr>
            </control>
          </mc:Choice>
        </mc:AlternateContent>
        <mc:AlternateContent xmlns:mc="http://schemas.openxmlformats.org/markup-compatibility/2006">
          <mc:Choice Requires="x14">
            <control shapeId="46131" r:id="rId67" name="Check Box 51">
              <controlPr defaultSize="0" autoFill="0" autoLine="0" autoPict="0">
                <anchor moveWithCells="1">
                  <from>
                    <xdr:col>1</xdr:col>
                    <xdr:colOff>190500</xdr:colOff>
                    <xdr:row>61</xdr:row>
                    <xdr:rowOff>144780</xdr:rowOff>
                  </from>
                  <to>
                    <xdr:col>2</xdr:col>
                    <xdr:colOff>38100</xdr:colOff>
                    <xdr:row>63</xdr:row>
                    <xdr:rowOff>22860</xdr:rowOff>
                  </to>
                </anchor>
              </controlPr>
            </control>
          </mc:Choice>
        </mc:AlternateContent>
        <mc:AlternateContent xmlns:mc="http://schemas.openxmlformats.org/markup-compatibility/2006">
          <mc:Choice Requires="x14">
            <control shapeId="46132" r:id="rId68" name="Check Box 52">
              <controlPr defaultSize="0" autoFill="0" autoLine="0" autoPict="0">
                <anchor moveWithCells="1">
                  <from>
                    <xdr:col>0</xdr:col>
                    <xdr:colOff>190500</xdr:colOff>
                    <xdr:row>76</xdr:row>
                    <xdr:rowOff>38100</xdr:rowOff>
                  </from>
                  <to>
                    <xdr:col>1</xdr:col>
                    <xdr:colOff>99060</xdr:colOff>
                    <xdr:row>76</xdr:row>
                    <xdr:rowOff>236220</xdr:rowOff>
                  </to>
                </anchor>
              </controlPr>
            </control>
          </mc:Choice>
        </mc:AlternateContent>
        <mc:AlternateContent xmlns:mc="http://schemas.openxmlformats.org/markup-compatibility/2006">
          <mc:Choice Requires="x14">
            <control shapeId="46133" r:id="rId69" name="Check Box 53">
              <controlPr defaultSize="0" autoFill="0" autoLine="0" autoPict="0">
                <anchor moveWithCells="1">
                  <from>
                    <xdr:col>2</xdr:col>
                    <xdr:colOff>198120</xdr:colOff>
                    <xdr:row>76</xdr:row>
                    <xdr:rowOff>30480</xdr:rowOff>
                  </from>
                  <to>
                    <xdr:col>3</xdr:col>
                    <xdr:colOff>99060</xdr:colOff>
                    <xdr:row>76</xdr:row>
                    <xdr:rowOff>251460</xdr:rowOff>
                  </to>
                </anchor>
              </controlPr>
            </control>
          </mc:Choice>
        </mc:AlternateContent>
        <mc:AlternateContent xmlns:mc="http://schemas.openxmlformats.org/markup-compatibility/2006">
          <mc:Choice Requires="x14">
            <control shapeId="46134" r:id="rId70" name="Check Box 54">
              <controlPr defaultSize="0" autoFill="0" autoLine="0" autoPict="0">
                <anchor moveWithCells="1">
                  <from>
                    <xdr:col>1</xdr:col>
                    <xdr:colOff>228600</xdr:colOff>
                    <xdr:row>76</xdr:row>
                    <xdr:rowOff>30480</xdr:rowOff>
                  </from>
                  <to>
                    <xdr:col>2</xdr:col>
                    <xdr:colOff>106680</xdr:colOff>
                    <xdr:row>76</xdr:row>
                    <xdr:rowOff>259080</xdr:rowOff>
                  </to>
                </anchor>
              </controlPr>
            </control>
          </mc:Choice>
        </mc:AlternateContent>
        <mc:AlternateContent xmlns:mc="http://schemas.openxmlformats.org/markup-compatibility/2006">
          <mc:Choice Requires="x14">
            <control shapeId="46135" r:id="rId71" name="Check Box 55">
              <controlPr defaultSize="0" autoFill="0" autoLine="0" autoPict="0">
                <anchor moveWithCells="1">
                  <from>
                    <xdr:col>0</xdr:col>
                    <xdr:colOff>198120</xdr:colOff>
                    <xdr:row>78</xdr:row>
                    <xdr:rowOff>83820</xdr:rowOff>
                  </from>
                  <to>
                    <xdr:col>1</xdr:col>
                    <xdr:colOff>137160</xdr:colOff>
                    <xdr:row>78</xdr:row>
                    <xdr:rowOff>289560</xdr:rowOff>
                  </to>
                </anchor>
              </controlPr>
            </control>
          </mc:Choice>
        </mc:AlternateContent>
        <mc:AlternateContent xmlns:mc="http://schemas.openxmlformats.org/markup-compatibility/2006">
          <mc:Choice Requires="x14">
            <control shapeId="46136" r:id="rId72" name="Check Box 56">
              <controlPr defaultSize="0" autoFill="0" autoLine="0" autoPict="0">
                <anchor moveWithCells="1">
                  <from>
                    <xdr:col>2</xdr:col>
                    <xdr:colOff>213360</xdr:colOff>
                    <xdr:row>78</xdr:row>
                    <xdr:rowOff>68580</xdr:rowOff>
                  </from>
                  <to>
                    <xdr:col>3</xdr:col>
                    <xdr:colOff>99060</xdr:colOff>
                    <xdr:row>78</xdr:row>
                    <xdr:rowOff>274320</xdr:rowOff>
                  </to>
                </anchor>
              </controlPr>
            </control>
          </mc:Choice>
        </mc:AlternateContent>
        <mc:AlternateContent xmlns:mc="http://schemas.openxmlformats.org/markup-compatibility/2006">
          <mc:Choice Requires="x14">
            <control shapeId="46137" r:id="rId73" name="Check Box 57">
              <controlPr defaultSize="0" autoFill="0" autoLine="0" autoPict="0">
                <anchor moveWithCells="1">
                  <from>
                    <xdr:col>1</xdr:col>
                    <xdr:colOff>220980</xdr:colOff>
                    <xdr:row>78</xdr:row>
                    <xdr:rowOff>68580</xdr:rowOff>
                  </from>
                  <to>
                    <xdr:col>2</xdr:col>
                    <xdr:colOff>99060</xdr:colOff>
                    <xdr:row>78</xdr:row>
                    <xdr:rowOff>297180</xdr:rowOff>
                  </to>
                </anchor>
              </controlPr>
            </control>
          </mc:Choice>
        </mc:AlternateContent>
        <mc:AlternateContent xmlns:mc="http://schemas.openxmlformats.org/markup-compatibility/2006">
          <mc:Choice Requires="x14">
            <control shapeId="46138" r:id="rId74" name="Check Box 58">
              <controlPr defaultSize="0" autoFill="0" autoLine="0" autoPict="0">
                <anchor moveWithCells="1">
                  <from>
                    <xdr:col>0</xdr:col>
                    <xdr:colOff>175260</xdr:colOff>
                    <xdr:row>68</xdr:row>
                    <xdr:rowOff>160020</xdr:rowOff>
                  </from>
                  <to>
                    <xdr:col>1</xdr:col>
                    <xdr:colOff>304800</xdr:colOff>
                    <xdr:row>70</xdr:row>
                    <xdr:rowOff>45720</xdr:rowOff>
                  </to>
                </anchor>
              </controlPr>
            </control>
          </mc:Choice>
        </mc:AlternateContent>
        <mc:AlternateContent xmlns:mc="http://schemas.openxmlformats.org/markup-compatibility/2006">
          <mc:Choice Requires="x14">
            <control shapeId="46139" r:id="rId75" name="Check Box 59">
              <controlPr defaultSize="0" autoFill="0" autoLine="0" autoPict="0">
                <anchor moveWithCells="1">
                  <from>
                    <xdr:col>2</xdr:col>
                    <xdr:colOff>182880</xdr:colOff>
                    <xdr:row>68</xdr:row>
                    <xdr:rowOff>152400</xdr:rowOff>
                  </from>
                  <to>
                    <xdr:col>3</xdr:col>
                    <xdr:colOff>304800</xdr:colOff>
                    <xdr:row>70</xdr:row>
                    <xdr:rowOff>38100</xdr:rowOff>
                  </to>
                </anchor>
              </controlPr>
            </control>
          </mc:Choice>
        </mc:AlternateContent>
        <mc:AlternateContent xmlns:mc="http://schemas.openxmlformats.org/markup-compatibility/2006">
          <mc:Choice Requires="x14">
            <control shapeId="46140" r:id="rId76" name="Check Box 60">
              <controlPr defaultSize="0" autoFill="0" autoLine="0" autoPict="0">
                <anchor moveWithCells="1">
                  <from>
                    <xdr:col>1</xdr:col>
                    <xdr:colOff>190500</xdr:colOff>
                    <xdr:row>68</xdr:row>
                    <xdr:rowOff>144780</xdr:rowOff>
                  </from>
                  <to>
                    <xdr:col>2</xdr:col>
                    <xdr:colOff>38100</xdr:colOff>
                    <xdr:row>70</xdr:row>
                    <xdr:rowOff>22860</xdr:rowOff>
                  </to>
                </anchor>
              </controlPr>
            </control>
          </mc:Choice>
        </mc:AlternateContent>
        <mc:AlternateContent xmlns:mc="http://schemas.openxmlformats.org/markup-compatibility/2006">
          <mc:Choice Requires="x14">
            <control shapeId="46141" r:id="rId77" name="Check Box 61">
              <controlPr defaultSize="0" autoFill="0" autoLine="0" autoPict="0">
                <anchor moveWithCells="1">
                  <from>
                    <xdr:col>0</xdr:col>
                    <xdr:colOff>175260</xdr:colOff>
                    <xdr:row>70</xdr:row>
                    <xdr:rowOff>160020</xdr:rowOff>
                  </from>
                  <to>
                    <xdr:col>1</xdr:col>
                    <xdr:colOff>304800</xdr:colOff>
                    <xdr:row>72</xdr:row>
                    <xdr:rowOff>0</xdr:rowOff>
                  </to>
                </anchor>
              </controlPr>
            </control>
          </mc:Choice>
        </mc:AlternateContent>
        <mc:AlternateContent xmlns:mc="http://schemas.openxmlformats.org/markup-compatibility/2006">
          <mc:Choice Requires="x14">
            <control shapeId="46142" r:id="rId78" name="Check Box 62">
              <controlPr defaultSize="0" autoFill="0" autoLine="0" autoPict="0">
                <anchor moveWithCells="1">
                  <from>
                    <xdr:col>2</xdr:col>
                    <xdr:colOff>182880</xdr:colOff>
                    <xdr:row>70</xdr:row>
                    <xdr:rowOff>152400</xdr:rowOff>
                  </from>
                  <to>
                    <xdr:col>3</xdr:col>
                    <xdr:colOff>304800</xdr:colOff>
                    <xdr:row>71</xdr:row>
                    <xdr:rowOff>236220</xdr:rowOff>
                  </to>
                </anchor>
              </controlPr>
            </control>
          </mc:Choice>
        </mc:AlternateContent>
        <mc:AlternateContent xmlns:mc="http://schemas.openxmlformats.org/markup-compatibility/2006">
          <mc:Choice Requires="x14">
            <control shapeId="46143" r:id="rId79" name="Check Box 63">
              <controlPr defaultSize="0" autoFill="0" autoLine="0" autoPict="0">
                <anchor moveWithCells="1">
                  <from>
                    <xdr:col>1</xdr:col>
                    <xdr:colOff>190500</xdr:colOff>
                    <xdr:row>70</xdr:row>
                    <xdr:rowOff>144780</xdr:rowOff>
                  </from>
                  <to>
                    <xdr:col>2</xdr:col>
                    <xdr:colOff>38100</xdr:colOff>
                    <xdr:row>71</xdr:row>
                    <xdr:rowOff>220980</xdr:rowOff>
                  </to>
                </anchor>
              </controlPr>
            </control>
          </mc:Choice>
        </mc:AlternateContent>
        <mc:AlternateContent xmlns:mc="http://schemas.openxmlformats.org/markup-compatibility/2006">
          <mc:Choice Requires="x14">
            <control shapeId="46144" r:id="rId80" name="Check Box 64">
              <controlPr defaultSize="0" autoFill="0" autoLine="0" autoPict="0">
                <anchor moveWithCells="1">
                  <from>
                    <xdr:col>2</xdr:col>
                    <xdr:colOff>190500</xdr:colOff>
                    <xdr:row>39</xdr:row>
                    <xdr:rowOff>0</xdr:rowOff>
                  </from>
                  <to>
                    <xdr:col>3</xdr:col>
                    <xdr:colOff>83820</xdr:colOff>
                    <xdr:row>39</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93"/>
  <sheetViews>
    <sheetView showGridLines="0" zoomScaleNormal="100" workbookViewId="0">
      <selection activeCell="O80" sqref="O80"/>
    </sheetView>
  </sheetViews>
  <sheetFormatPr defaultRowHeight="14.4" x14ac:dyDescent="0.3"/>
  <cols>
    <col min="3" max="3" width="10.33203125" customWidth="1"/>
    <col min="11" max="11" width="14" customWidth="1"/>
    <col min="12" max="12" width="10.44140625" customWidth="1"/>
    <col min="13" max="13" width="14.88671875" customWidth="1"/>
  </cols>
  <sheetData>
    <row r="1" spans="1:13" ht="2.85" customHeight="1" thickBot="1" x14ac:dyDescent="0.35">
      <c r="A1" s="1130"/>
      <c r="B1" s="1130"/>
      <c r="C1" s="1130"/>
      <c r="D1" s="1130"/>
      <c r="E1" s="1130"/>
      <c r="F1" s="1130"/>
      <c r="G1" s="1130"/>
      <c r="H1" s="1130"/>
      <c r="I1" s="1130"/>
      <c r="J1" s="1130"/>
      <c r="K1" s="1130"/>
      <c r="L1" s="1130"/>
      <c r="M1" s="1130"/>
    </row>
    <row r="2" spans="1:13" s="437" customFormat="1" ht="16.2" thickBot="1" x14ac:dyDescent="0.35">
      <c r="A2" s="693" t="s">
        <v>214</v>
      </c>
      <c r="B2" s="1274">
        <f>'Contact Info'!B3</f>
        <v>0</v>
      </c>
      <c r="C2" s="1274"/>
      <c r="D2" s="1139" t="s">
        <v>792</v>
      </c>
      <c r="E2" s="1139"/>
      <c r="F2" s="1139"/>
      <c r="G2" s="1138"/>
      <c r="H2" s="1138"/>
      <c r="I2" s="1138"/>
      <c r="J2" s="1138"/>
      <c r="K2" s="1138"/>
      <c r="L2" s="1138"/>
      <c r="M2" s="1138"/>
    </row>
    <row r="3" spans="1:13" ht="21.6" thickBot="1" x14ac:dyDescent="0.45">
      <c r="A3" s="1275" t="s">
        <v>851</v>
      </c>
      <c r="B3" s="1275"/>
      <c r="C3" s="1275"/>
      <c r="D3" s="1275"/>
      <c r="E3" s="1275"/>
      <c r="F3" s="1275"/>
      <c r="G3" s="1275"/>
      <c r="H3" s="1275"/>
      <c r="I3" s="1275"/>
      <c r="J3" s="1275"/>
      <c r="K3" s="1275"/>
      <c r="L3" s="1275"/>
      <c r="M3" s="1275"/>
    </row>
    <row r="4" spans="1:13" ht="30" customHeight="1" thickBot="1" x14ac:dyDescent="0.35">
      <c r="A4" s="1364" t="s">
        <v>898</v>
      </c>
      <c r="B4" s="1364"/>
      <c r="C4" s="1364"/>
      <c r="D4" s="1364"/>
      <c r="E4" s="1364"/>
      <c r="F4" s="1364"/>
      <c r="G4" s="1364"/>
      <c r="H4" s="1364"/>
      <c r="I4" s="1364"/>
      <c r="J4" s="1273" t="s">
        <v>794</v>
      </c>
      <c r="K4" s="1273"/>
      <c r="L4" s="1273" t="s">
        <v>795</v>
      </c>
      <c r="M4" s="1273"/>
    </row>
    <row r="5" spans="1:13" ht="19.95" customHeight="1" thickBot="1" x14ac:dyDescent="0.35">
      <c r="A5" s="1276" t="s">
        <v>852</v>
      </c>
      <c r="B5" s="1276"/>
      <c r="C5" s="1276"/>
      <c r="D5" s="1276"/>
      <c r="E5" s="1276"/>
      <c r="F5" s="1276"/>
      <c r="G5" s="1276"/>
      <c r="H5" s="1276"/>
      <c r="I5" s="1276"/>
      <c r="J5" s="1277"/>
      <c r="K5" s="1277"/>
      <c r="L5" s="1277"/>
      <c r="M5" s="1277"/>
    </row>
    <row r="6" spans="1:13" ht="19.95" customHeight="1" thickBot="1" x14ac:dyDescent="0.35">
      <c r="A6" s="1276" t="s">
        <v>853</v>
      </c>
      <c r="B6" s="1276"/>
      <c r="C6" s="1276"/>
      <c r="D6" s="1276"/>
      <c r="E6" s="1276"/>
      <c r="F6" s="1276"/>
      <c r="G6" s="1276"/>
      <c r="H6" s="1276"/>
      <c r="I6" s="1276"/>
      <c r="J6" s="1277"/>
      <c r="K6" s="1277"/>
      <c r="L6" s="1277"/>
      <c r="M6" s="1277"/>
    </row>
    <row r="7" spans="1:13" ht="19.95" customHeight="1" thickBot="1" x14ac:dyDescent="0.35">
      <c r="A7" s="1276" t="s">
        <v>415</v>
      </c>
      <c r="B7" s="1276"/>
      <c r="C7" s="1276"/>
      <c r="D7" s="1276"/>
      <c r="E7" s="1276"/>
      <c r="F7" s="1276"/>
      <c r="G7" s="1276"/>
      <c r="H7" s="1276"/>
      <c r="I7" s="1276"/>
      <c r="J7" s="1277"/>
      <c r="K7" s="1277"/>
      <c r="L7" s="1277"/>
      <c r="M7" s="1277"/>
    </row>
    <row r="8" spans="1:13" ht="19.95" customHeight="1" thickBot="1" x14ac:dyDescent="0.35">
      <c r="A8" s="1276" t="s">
        <v>927</v>
      </c>
      <c r="B8" s="1276"/>
      <c r="C8" s="1276"/>
      <c r="D8" s="1276"/>
      <c r="E8" s="1276"/>
      <c r="F8" s="1276"/>
      <c r="G8" s="1276"/>
      <c r="H8" s="1276"/>
      <c r="I8" s="1276"/>
      <c r="J8" s="1277"/>
      <c r="K8" s="1277"/>
      <c r="L8" s="1277"/>
      <c r="M8" s="1277"/>
    </row>
    <row r="9" spans="1:13" ht="15" thickBot="1" x14ac:dyDescent="0.35">
      <c r="A9" s="1368" t="s">
        <v>895</v>
      </c>
      <c r="B9" s="1369"/>
      <c r="C9" s="1369"/>
      <c r="D9" s="1369"/>
      <c r="E9" s="1369"/>
      <c r="F9" s="1369"/>
      <c r="G9" s="1369"/>
      <c r="H9" s="1369"/>
      <c r="I9" s="1369"/>
      <c r="J9" s="1369"/>
      <c r="K9" s="1369"/>
      <c r="L9" s="1369"/>
      <c r="M9" s="1370"/>
    </row>
    <row r="10" spans="1:13" ht="15" thickBot="1" x14ac:dyDescent="0.35">
      <c r="A10" s="1368"/>
      <c r="B10" s="1369"/>
      <c r="C10" s="1369"/>
      <c r="D10" s="1369"/>
      <c r="E10" s="1369"/>
      <c r="F10" s="1369"/>
      <c r="G10" s="1369"/>
      <c r="H10" s="1369"/>
      <c r="I10" s="1369"/>
      <c r="J10" s="1369"/>
      <c r="K10" s="1369"/>
      <c r="L10" s="1369"/>
      <c r="M10" s="1370"/>
    </row>
    <row r="11" spans="1:13" ht="15" thickBot="1" x14ac:dyDescent="0.35">
      <c r="A11" s="1368"/>
      <c r="B11" s="1369"/>
      <c r="C11" s="1369"/>
      <c r="D11" s="1369"/>
      <c r="E11" s="1369"/>
      <c r="F11" s="1369"/>
      <c r="G11" s="1369"/>
      <c r="H11" s="1369"/>
      <c r="I11" s="1369"/>
      <c r="J11" s="1369"/>
      <c r="K11" s="1369"/>
      <c r="L11" s="1369"/>
      <c r="M11" s="1370"/>
    </row>
    <row r="12" spans="1:13" ht="15" thickBot="1" x14ac:dyDescent="0.35">
      <c r="A12" s="1281" t="s">
        <v>797</v>
      </c>
      <c r="B12" s="1281"/>
      <c r="C12" s="1281"/>
      <c r="D12" s="1281"/>
      <c r="E12" s="1281"/>
      <c r="F12" s="1281"/>
      <c r="G12" s="1281"/>
      <c r="H12" s="1281"/>
      <c r="I12" s="1281"/>
      <c r="J12" s="1281"/>
      <c r="K12" s="1281"/>
      <c r="L12" s="1281"/>
      <c r="M12" s="1281"/>
    </row>
    <row r="13" spans="1:13" ht="15.75" customHeight="1" thickBot="1" x14ac:dyDescent="0.35">
      <c r="A13" s="1282" t="s">
        <v>798</v>
      </c>
      <c r="B13" s="1282"/>
      <c r="C13" s="1282"/>
      <c r="D13" s="1283" t="s">
        <v>25</v>
      </c>
      <c r="E13" s="1284"/>
      <c r="F13" s="1157"/>
      <c r="G13" s="1158"/>
      <c r="H13" s="1158"/>
      <c r="I13" s="1158"/>
      <c r="J13" s="1158"/>
      <c r="K13" s="1158"/>
      <c r="L13" s="1158"/>
      <c r="M13" s="1159"/>
    </row>
    <row r="14" spans="1:13" ht="15.75" customHeight="1" thickBot="1" x14ac:dyDescent="0.35">
      <c r="A14" s="1282"/>
      <c r="B14" s="1282"/>
      <c r="C14" s="1282"/>
      <c r="D14" s="1285"/>
      <c r="E14" s="1286"/>
      <c r="F14" s="1160"/>
      <c r="G14" s="1161"/>
      <c r="H14" s="1161"/>
      <c r="I14" s="1161"/>
      <c r="J14" s="1161"/>
      <c r="K14" s="1161"/>
      <c r="L14" s="1161"/>
      <c r="M14" s="1162"/>
    </row>
    <row r="15" spans="1:13" ht="15" thickBot="1" x14ac:dyDescent="0.35">
      <c r="A15" s="438" t="s">
        <v>805</v>
      </c>
      <c r="B15" s="438" t="s">
        <v>146</v>
      </c>
      <c r="C15" s="438" t="s">
        <v>806</v>
      </c>
      <c r="D15" s="1288" t="s">
        <v>799</v>
      </c>
      <c r="E15" s="1288"/>
      <c r="F15" s="1288"/>
      <c r="G15" s="1288"/>
      <c r="H15" s="1288"/>
      <c r="I15" s="1288"/>
      <c r="J15" s="1288"/>
      <c r="K15" s="1288"/>
      <c r="L15" s="1288"/>
      <c r="M15" s="1288"/>
    </row>
    <row r="16" spans="1:13" ht="15" thickBot="1" x14ac:dyDescent="0.35">
      <c r="A16" s="670"/>
      <c r="B16" s="670"/>
      <c r="C16" s="670"/>
      <c r="D16" s="1288"/>
      <c r="E16" s="1288"/>
      <c r="F16" s="1288"/>
      <c r="G16" s="1288"/>
      <c r="H16" s="1288"/>
      <c r="I16" s="1288"/>
      <c r="J16" s="1288"/>
      <c r="K16" s="1288"/>
      <c r="L16" s="1288"/>
      <c r="M16" s="1288"/>
    </row>
    <row r="17" spans="1:13" ht="15.75" customHeight="1" thickBot="1" x14ac:dyDescent="0.35">
      <c r="A17" s="1365" t="s">
        <v>897</v>
      </c>
      <c r="B17" s="1366"/>
      <c r="C17" s="1366"/>
      <c r="D17" s="1366"/>
      <c r="E17" s="1366"/>
      <c r="F17" s="1366"/>
      <c r="G17" s="1366"/>
      <c r="H17" s="1366"/>
      <c r="I17" s="1366"/>
      <c r="J17" s="1366"/>
      <c r="K17" s="1366"/>
      <c r="L17" s="1366"/>
      <c r="M17" s="1367"/>
    </row>
    <row r="18" spans="1:13" x14ac:dyDescent="0.3">
      <c r="A18" s="1289" t="s">
        <v>800</v>
      </c>
      <c r="B18" s="1290"/>
      <c r="C18" s="1291"/>
      <c r="D18" s="1283" t="s">
        <v>25</v>
      </c>
      <c r="E18" s="1284"/>
      <c r="F18" s="1157"/>
      <c r="G18" s="1158"/>
      <c r="H18" s="1158"/>
      <c r="I18" s="1158"/>
      <c r="J18" s="1158"/>
      <c r="K18" s="1158"/>
      <c r="L18" s="1158"/>
      <c r="M18" s="1159"/>
    </row>
    <row r="19" spans="1:13" ht="15" thickBot="1" x14ac:dyDescent="0.35">
      <c r="A19" s="1292"/>
      <c r="B19" s="1293"/>
      <c r="C19" s="1294"/>
      <c r="D19" s="1285"/>
      <c r="E19" s="1286"/>
      <c r="F19" s="1160"/>
      <c r="G19" s="1161"/>
      <c r="H19" s="1161"/>
      <c r="I19" s="1161"/>
      <c r="J19" s="1161"/>
      <c r="K19" s="1161"/>
      <c r="L19" s="1161"/>
      <c r="M19" s="1162"/>
    </row>
    <row r="20" spans="1:13" ht="18.75" customHeight="1" thickBot="1" x14ac:dyDescent="0.35">
      <c r="A20" s="439" t="s">
        <v>805</v>
      </c>
      <c r="B20" s="439" t="s">
        <v>146</v>
      </c>
      <c r="C20" s="439" t="s">
        <v>806</v>
      </c>
      <c r="D20" s="1295" t="s">
        <v>801</v>
      </c>
      <c r="E20" s="1295"/>
      <c r="F20" s="1295"/>
      <c r="G20" s="1295"/>
      <c r="H20" s="1295"/>
      <c r="I20" s="1295"/>
      <c r="J20" s="1295"/>
      <c r="K20" s="1295"/>
      <c r="L20" s="1295"/>
      <c r="M20" s="1295"/>
    </row>
    <row r="21" spans="1:13" ht="20.100000000000001" customHeight="1" thickBot="1" x14ac:dyDescent="0.35">
      <c r="A21" s="670"/>
      <c r="B21" s="670"/>
      <c r="C21" s="670"/>
      <c r="D21" s="1295"/>
      <c r="E21" s="1295"/>
      <c r="F21" s="1295"/>
      <c r="G21" s="1295"/>
      <c r="H21" s="1295"/>
      <c r="I21" s="1295"/>
      <c r="J21" s="1295"/>
      <c r="K21" s="1295"/>
      <c r="L21" s="1295"/>
      <c r="M21" s="1295"/>
    </row>
    <row r="22" spans="1:13" ht="15" thickBot="1" x14ac:dyDescent="0.35">
      <c r="A22" s="1185" t="s">
        <v>802</v>
      </c>
      <c r="B22" s="1186"/>
      <c r="C22" s="1186"/>
      <c r="D22" s="1186"/>
      <c r="E22" s="1186"/>
      <c r="F22" s="1186"/>
      <c r="G22" s="1186"/>
      <c r="H22" s="1186"/>
      <c r="I22" s="1186"/>
      <c r="J22" s="1186"/>
      <c r="K22" s="1186"/>
      <c r="L22" s="1186"/>
      <c r="M22" s="1187"/>
    </row>
    <row r="23" spans="1:13" ht="15.75" customHeight="1" x14ac:dyDescent="0.3">
      <c r="A23" s="1296" t="s">
        <v>803</v>
      </c>
      <c r="B23" s="1296"/>
      <c r="C23" s="1296"/>
      <c r="D23" s="1283" t="s">
        <v>25</v>
      </c>
      <c r="E23" s="1284"/>
      <c r="F23" s="1157"/>
      <c r="G23" s="1158"/>
      <c r="H23" s="1158"/>
      <c r="I23" s="1158"/>
      <c r="J23" s="1158"/>
      <c r="K23" s="1158"/>
      <c r="L23" s="1158"/>
      <c r="M23" s="1159"/>
    </row>
    <row r="24" spans="1:13" ht="15" thickBot="1" x14ac:dyDescent="0.35">
      <c r="A24" s="1297"/>
      <c r="B24" s="1297"/>
      <c r="C24" s="1297"/>
      <c r="D24" s="1285"/>
      <c r="E24" s="1286"/>
      <c r="F24" s="1160"/>
      <c r="G24" s="1161"/>
      <c r="H24" s="1161"/>
      <c r="I24" s="1161"/>
      <c r="J24" s="1161"/>
      <c r="K24" s="1161"/>
      <c r="L24" s="1161"/>
      <c r="M24" s="1162"/>
    </row>
    <row r="25" spans="1:13" ht="15" thickBot="1" x14ac:dyDescent="0.35">
      <c r="A25" s="438" t="s">
        <v>805</v>
      </c>
      <c r="B25" s="438" t="s">
        <v>146</v>
      </c>
      <c r="C25" s="438" t="s">
        <v>806</v>
      </c>
      <c r="D25" s="1287" t="s">
        <v>804</v>
      </c>
      <c r="E25" s="1287"/>
      <c r="F25" s="1287"/>
      <c r="G25" s="1287"/>
      <c r="H25" s="1287"/>
      <c r="I25" s="1287"/>
      <c r="J25" s="1287"/>
      <c r="K25" s="1287"/>
      <c r="L25" s="1287"/>
      <c r="M25" s="1287"/>
    </row>
    <row r="26" spans="1:13" ht="15" customHeight="1" thickBot="1" x14ac:dyDescent="0.35">
      <c r="A26" s="670"/>
      <c r="B26" s="670"/>
      <c r="C26" s="670"/>
      <c r="D26" s="1287"/>
      <c r="E26" s="1287"/>
      <c r="F26" s="1287"/>
      <c r="G26" s="1287"/>
      <c r="H26" s="1287"/>
      <c r="I26" s="1287"/>
      <c r="J26" s="1287"/>
      <c r="K26" s="1287"/>
      <c r="L26" s="1287"/>
      <c r="M26" s="1287"/>
    </row>
    <row r="27" spans="1:13" ht="14.25" customHeight="1" x14ac:dyDescent="0.3">
      <c r="A27" s="1371" t="s">
        <v>805</v>
      </c>
      <c r="B27" s="1371" t="s">
        <v>146</v>
      </c>
      <c r="C27" s="1371" t="s">
        <v>806</v>
      </c>
      <c r="D27" s="1373" t="s">
        <v>928</v>
      </c>
      <c r="E27" s="1374"/>
      <c r="F27" s="1374"/>
      <c r="G27" s="1374"/>
      <c r="H27" s="1374"/>
      <c r="I27" s="1374"/>
      <c r="J27" s="1374"/>
      <c r="K27" s="1374"/>
      <c r="L27" s="1374"/>
      <c r="M27" s="1375"/>
    </row>
    <row r="28" spans="1:13" ht="14.25" customHeight="1" thickBot="1" x14ac:dyDescent="0.35">
      <c r="A28" s="1372"/>
      <c r="B28" s="1372"/>
      <c r="C28" s="1372"/>
      <c r="D28" s="1376"/>
      <c r="E28" s="1377"/>
      <c r="F28" s="1377"/>
      <c r="G28" s="1377"/>
      <c r="H28" s="1377"/>
      <c r="I28" s="1377"/>
      <c r="J28" s="1377"/>
      <c r="K28" s="1377"/>
      <c r="L28" s="1377"/>
      <c r="M28" s="1378"/>
    </row>
    <row r="29" spans="1:13" ht="14.25" customHeight="1" x14ac:dyDescent="0.3">
      <c r="A29" s="1172"/>
      <c r="B29" s="1172"/>
      <c r="C29" s="1172"/>
      <c r="D29" s="1376"/>
      <c r="E29" s="1377"/>
      <c r="F29" s="1377"/>
      <c r="G29" s="1377"/>
      <c r="H29" s="1377"/>
      <c r="I29" s="1377"/>
      <c r="J29" s="1377"/>
      <c r="K29" s="1377"/>
      <c r="L29" s="1377"/>
      <c r="M29" s="1378"/>
    </row>
    <row r="30" spans="1:13" ht="14.25" customHeight="1" thickBot="1" x14ac:dyDescent="0.35">
      <c r="A30" s="1173"/>
      <c r="B30" s="1173"/>
      <c r="C30" s="1173"/>
      <c r="D30" s="1379"/>
      <c r="E30" s="1380"/>
      <c r="F30" s="1380"/>
      <c r="G30" s="1380"/>
      <c r="H30" s="1380"/>
      <c r="I30" s="1380"/>
      <c r="J30" s="1380"/>
      <c r="K30" s="1380"/>
      <c r="L30" s="1380"/>
      <c r="M30" s="1381"/>
    </row>
    <row r="31" spans="1:13" ht="15" thickBot="1" x14ac:dyDescent="0.35">
      <c r="A31" s="1174" t="s">
        <v>807</v>
      </c>
      <c r="B31" s="1175"/>
      <c r="C31" s="1175"/>
      <c r="D31" s="1175"/>
      <c r="E31" s="1175"/>
      <c r="F31" s="1175"/>
      <c r="G31" s="1175"/>
      <c r="H31" s="1175"/>
      <c r="I31" s="1175"/>
      <c r="J31" s="1175"/>
      <c r="K31" s="1175"/>
      <c r="L31" s="1175"/>
      <c r="M31" s="1176"/>
    </row>
    <row r="32" spans="1:13" ht="15.75" customHeight="1" x14ac:dyDescent="0.3">
      <c r="A32" s="1304" t="s">
        <v>808</v>
      </c>
      <c r="B32" s="1304"/>
      <c r="C32" s="1304"/>
      <c r="D32" s="1283" t="s">
        <v>25</v>
      </c>
      <c r="E32" s="1284"/>
      <c r="F32" s="1157"/>
      <c r="G32" s="1158"/>
      <c r="H32" s="1158"/>
      <c r="I32" s="1158"/>
      <c r="J32" s="1158"/>
      <c r="K32" s="1158"/>
      <c r="L32" s="1158"/>
      <c r="M32" s="1159"/>
    </row>
    <row r="33" spans="1:13" ht="15" thickBot="1" x14ac:dyDescent="0.35">
      <c r="A33" s="1305"/>
      <c r="B33" s="1305"/>
      <c r="C33" s="1305"/>
      <c r="D33" s="1285"/>
      <c r="E33" s="1286"/>
      <c r="F33" s="1160"/>
      <c r="G33" s="1161"/>
      <c r="H33" s="1161"/>
      <c r="I33" s="1161"/>
      <c r="J33" s="1161"/>
      <c r="K33" s="1161"/>
      <c r="L33" s="1161"/>
      <c r="M33" s="1162"/>
    </row>
    <row r="34" spans="1:13" ht="15" thickBot="1" x14ac:dyDescent="0.35">
      <c r="A34" s="439" t="s">
        <v>805</v>
      </c>
      <c r="B34" s="439" t="s">
        <v>146</v>
      </c>
      <c r="C34" s="439" t="s">
        <v>806</v>
      </c>
      <c r="D34" s="1295" t="s">
        <v>809</v>
      </c>
      <c r="E34" s="1295"/>
      <c r="F34" s="1295"/>
      <c r="G34" s="1295"/>
      <c r="H34" s="1295"/>
      <c r="I34" s="1295"/>
      <c r="J34" s="1295"/>
      <c r="K34" s="1295"/>
      <c r="L34" s="1295"/>
      <c r="M34" s="1295"/>
    </row>
    <row r="35" spans="1:13" ht="15" thickBot="1" x14ac:dyDescent="0.35">
      <c r="A35" s="670"/>
      <c r="B35" s="670"/>
      <c r="C35" s="670"/>
      <c r="D35" s="1295"/>
      <c r="E35" s="1295"/>
      <c r="F35" s="1295"/>
      <c r="G35" s="1295"/>
      <c r="H35" s="1295"/>
      <c r="I35" s="1295"/>
      <c r="J35" s="1295"/>
      <c r="K35" s="1295"/>
      <c r="L35" s="1295"/>
      <c r="M35" s="1295"/>
    </row>
    <row r="36" spans="1:13" ht="20.399999999999999" customHeight="1" thickBot="1" x14ac:dyDescent="0.35">
      <c r="A36" s="439" t="s">
        <v>805</v>
      </c>
      <c r="B36" s="439" t="s">
        <v>146</v>
      </c>
      <c r="C36" s="439" t="s">
        <v>806</v>
      </c>
      <c r="D36" s="1295" t="s">
        <v>810</v>
      </c>
      <c r="E36" s="1295"/>
      <c r="F36" s="1295"/>
      <c r="G36" s="1295"/>
      <c r="H36" s="1295"/>
      <c r="I36" s="1295"/>
      <c r="J36" s="1295"/>
      <c r="K36" s="1295"/>
      <c r="L36" s="1295"/>
      <c r="M36" s="1295"/>
    </row>
    <row r="37" spans="1:13" ht="15" thickBot="1" x14ac:dyDescent="0.35">
      <c r="A37" s="670"/>
      <c r="B37" s="670"/>
      <c r="C37" s="670"/>
      <c r="D37" s="1295"/>
      <c r="E37" s="1295"/>
      <c r="F37" s="1295"/>
      <c r="G37" s="1295"/>
      <c r="H37" s="1295"/>
      <c r="I37" s="1295"/>
      <c r="J37" s="1295"/>
      <c r="K37" s="1295"/>
      <c r="L37" s="1295"/>
      <c r="M37" s="1295"/>
    </row>
    <row r="38" spans="1:13" ht="19.2" customHeight="1" thickBot="1" x14ac:dyDescent="0.35">
      <c r="A38" s="439" t="s">
        <v>805</v>
      </c>
      <c r="B38" s="439" t="s">
        <v>146</v>
      </c>
      <c r="C38" s="439" t="s">
        <v>806</v>
      </c>
      <c r="D38" s="1295" t="s">
        <v>811</v>
      </c>
      <c r="E38" s="1295"/>
      <c r="F38" s="1295"/>
      <c r="G38" s="1295"/>
      <c r="H38" s="1295"/>
      <c r="I38" s="1295"/>
      <c r="J38" s="1295"/>
      <c r="K38" s="1295"/>
      <c r="L38" s="1295"/>
      <c r="M38" s="1295"/>
    </row>
    <row r="39" spans="1:13" ht="20.100000000000001" customHeight="1" thickBot="1" x14ac:dyDescent="0.35">
      <c r="A39" s="670"/>
      <c r="B39" s="670"/>
      <c r="C39" s="670"/>
      <c r="D39" s="1295"/>
      <c r="E39" s="1295"/>
      <c r="F39" s="1295"/>
      <c r="G39" s="1295"/>
      <c r="H39" s="1295"/>
      <c r="I39" s="1295"/>
      <c r="J39" s="1295"/>
      <c r="K39" s="1295"/>
      <c r="L39" s="1295"/>
      <c r="M39" s="1295"/>
    </row>
    <row r="40" spans="1:13" ht="15" thickBot="1" x14ac:dyDescent="0.35">
      <c r="A40" s="1185" t="s">
        <v>812</v>
      </c>
      <c r="B40" s="1186"/>
      <c r="C40" s="1186"/>
      <c r="D40" s="1186"/>
      <c r="E40" s="1186"/>
      <c r="F40" s="1186"/>
      <c r="G40" s="1186"/>
      <c r="H40" s="1186"/>
      <c r="I40" s="1186"/>
      <c r="J40" s="1186"/>
      <c r="K40" s="1186"/>
      <c r="L40" s="1186"/>
      <c r="M40" s="1187"/>
    </row>
    <row r="41" spans="1:13" x14ac:dyDescent="0.3">
      <c r="A41" s="1296" t="s">
        <v>813</v>
      </c>
      <c r="B41" s="1296"/>
      <c r="C41" s="1296"/>
      <c r="D41" s="1283" t="s">
        <v>25</v>
      </c>
      <c r="E41" s="1284"/>
      <c r="F41" s="1157"/>
      <c r="G41" s="1158"/>
      <c r="H41" s="1158"/>
      <c r="I41" s="1158"/>
      <c r="J41" s="1158"/>
      <c r="K41" s="1158"/>
      <c r="L41" s="1158"/>
      <c r="M41" s="1159"/>
    </row>
    <row r="42" spans="1:13" ht="15" thickBot="1" x14ac:dyDescent="0.35">
      <c r="A42" s="1297"/>
      <c r="B42" s="1297"/>
      <c r="C42" s="1297"/>
      <c r="D42" s="1285"/>
      <c r="E42" s="1286"/>
      <c r="F42" s="1160"/>
      <c r="G42" s="1161"/>
      <c r="H42" s="1161"/>
      <c r="I42" s="1161"/>
      <c r="J42" s="1161"/>
      <c r="K42" s="1161"/>
      <c r="L42" s="1161"/>
      <c r="M42" s="1162"/>
    </row>
    <row r="43" spans="1:13" ht="15" thickBot="1" x14ac:dyDescent="0.35">
      <c r="A43" s="438" t="s">
        <v>805</v>
      </c>
      <c r="B43" s="438" t="s">
        <v>146</v>
      </c>
      <c r="C43" s="438" t="s">
        <v>806</v>
      </c>
      <c r="D43" s="1287" t="s">
        <v>814</v>
      </c>
      <c r="E43" s="1287"/>
      <c r="F43" s="1287"/>
      <c r="G43" s="1287"/>
      <c r="H43" s="1287"/>
      <c r="I43" s="1287"/>
      <c r="J43" s="1287"/>
      <c r="K43" s="1287"/>
      <c r="L43" s="1287"/>
      <c r="M43" s="1287"/>
    </row>
    <row r="44" spans="1:13" ht="20.100000000000001" customHeight="1" thickBot="1" x14ac:dyDescent="0.35">
      <c r="A44" s="670"/>
      <c r="B44" s="670"/>
      <c r="C44" s="670"/>
      <c r="D44" s="1287"/>
      <c r="E44" s="1287"/>
      <c r="F44" s="1287"/>
      <c r="G44" s="1287"/>
      <c r="H44" s="1287"/>
      <c r="I44" s="1287"/>
      <c r="J44" s="1287"/>
      <c r="K44" s="1287"/>
      <c r="L44" s="1287"/>
      <c r="M44" s="1287"/>
    </row>
    <row r="45" spans="1:13" ht="15" thickBot="1" x14ac:dyDescent="0.35">
      <c r="A45" s="1174" t="s">
        <v>815</v>
      </c>
      <c r="B45" s="1175"/>
      <c r="C45" s="1175"/>
      <c r="D45" s="1175"/>
      <c r="E45" s="1175"/>
      <c r="F45" s="1175"/>
      <c r="G45" s="1175"/>
      <c r="H45" s="1175"/>
      <c r="I45" s="1175"/>
      <c r="J45" s="1175"/>
      <c r="K45" s="1175"/>
      <c r="L45" s="1175"/>
      <c r="M45" s="1176"/>
    </row>
    <row r="46" spans="1:13" ht="15.75" customHeight="1" x14ac:dyDescent="0.3">
      <c r="A46" s="1382" t="s">
        <v>905</v>
      </c>
      <c r="B46" s="1383"/>
      <c r="C46" s="1384"/>
      <c r="D46" s="1283" t="s">
        <v>25</v>
      </c>
      <c r="E46" s="1284"/>
      <c r="F46" s="1157"/>
      <c r="G46" s="1158"/>
      <c r="H46" s="1158"/>
      <c r="I46" s="1158"/>
      <c r="J46" s="1158"/>
      <c r="K46" s="1158"/>
      <c r="L46" s="1158"/>
      <c r="M46" s="1159"/>
    </row>
    <row r="47" spans="1:13" ht="19.95" customHeight="1" thickBot="1" x14ac:dyDescent="0.35">
      <c r="A47" s="1385"/>
      <c r="B47" s="1386"/>
      <c r="C47" s="1387"/>
      <c r="D47" s="1285"/>
      <c r="E47" s="1286"/>
      <c r="F47" s="1160"/>
      <c r="G47" s="1161"/>
      <c r="H47" s="1161"/>
      <c r="I47" s="1161"/>
      <c r="J47" s="1161"/>
      <c r="K47" s="1161"/>
      <c r="L47" s="1161"/>
      <c r="M47" s="1162"/>
    </row>
    <row r="48" spans="1:13" ht="19.95" customHeight="1" thickBot="1" x14ac:dyDescent="0.35">
      <c r="A48" s="439" t="s">
        <v>805</v>
      </c>
      <c r="B48" s="439" t="s">
        <v>146</v>
      </c>
      <c r="C48" s="439" t="s">
        <v>806</v>
      </c>
      <c r="D48" s="1388" t="s">
        <v>854</v>
      </c>
      <c r="E48" s="1389"/>
      <c r="F48" s="1389"/>
      <c r="G48" s="1389"/>
      <c r="H48" s="1389"/>
      <c r="I48" s="1389"/>
      <c r="J48" s="1389"/>
      <c r="K48" s="1389"/>
      <c r="L48" s="1389"/>
      <c r="M48" s="1390"/>
    </row>
    <row r="49" spans="1:13" ht="19.95" customHeight="1" thickBot="1" x14ac:dyDescent="0.35">
      <c r="A49" s="670"/>
      <c r="B49" s="670"/>
      <c r="C49" s="670"/>
      <c r="D49" s="1391"/>
      <c r="E49" s="1392"/>
      <c r="F49" s="1392"/>
      <c r="G49" s="1392"/>
      <c r="H49" s="1392"/>
      <c r="I49" s="1392"/>
      <c r="J49" s="1392"/>
      <c r="K49" s="1392"/>
      <c r="L49" s="1392"/>
      <c r="M49" s="1393"/>
    </row>
    <row r="50" spans="1:13" ht="15.75" customHeight="1" thickBot="1" x14ac:dyDescent="0.35">
      <c r="A50" s="1404" t="s">
        <v>818</v>
      </c>
      <c r="B50" s="1405"/>
      <c r="C50" s="1405"/>
      <c r="D50" s="1405"/>
      <c r="E50" s="1405"/>
      <c r="F50" s="1405"/>
      <c r="G50" s="1405"/>
      <c r="H50" s="1405"/>
      <c r="I50" s="1405"/>
      <c r="J50" s="1405"/>
      <c r="K50" s="1405"/>
      <c r="L50" s="1405"/>
      <c r="M50" s="1406"/>
    </row>
    <row r="51" spans="1:13" ht="15.75" customHeight="1" x14ac:dyDescent="0.3">
      <c r="A51" s="1296" t="s">
        <v>820</v>
      </c>
      <c r="B51" s="1296"/>
      <c r="C51" s="1296"/>
      <c r="D51" s="1283" t="s">
        <v>25</v>
      </c>
      <c r="E51" s="1284"/>
      <c r="F51" s="1157"/>
      <c r="G51" s="1158"/>
      <c r="H51" s="1158"/>
      <c r="I51" s="1158"/>
      <c r="J51" s="1158"/>
      <c r="K51" s="1158"/>
      <c r="L51" s="1158"/>
      <c r="M51" s="1159"/>
    </row>
    <row r="52" spans="1:13" ht="14.4" customHeight="1" thickBot="1" x14ac:dyDescent="0.35">
      <c r="A52" s="1297"/>
      <c r="B52" s="1297"/>
      <c r="C52" s="1297"/>
      <c r="D52" s="1285"/>
      <c r="E52" s="1286"/>
      <c r="F52" s="1160"/>
      <c r="G52" s="1161"/>
      <c r="H52" s="1161"/>
      <c r="I52" s="1161"/>
      <c r="J52" s="1161"/>
      <c r="K52" s="1161"/>
      <c r="L52" s="1161"/>
      <c r="M52" s="1162"/>
    </row>
    <row r="53" spans="1:13" ht="15.6" customHeight="1" thickBot="1" x14ac:dyDescent="0.35">
      <c r="A53" s="438" t="s">
        <v>805</v>
      </c>
      <c r="B53" s="438" t="s">
        <v>146</v>
      </c>
      <c r="C53" s="438" t="s">
        <v>806</v>
      </c>
      <c r="D53" s="1373" t="s">
        <v>855</v>
      </c>
      <c r="E53" s="1374"/>
      <c r="F53" s="1374"/>
      <c r="G53" s="1374"/>
      <c r="H53" s="1374"/>
      <c r="I53" s="1374"/>
      <c r="J53" s="1374"/>
      <c r="K53" s="1374"/>
      <c r="L53" s="1374"/>
      <c r="M53" s="1375"/>
    </row>
    <row r="54" spans="1:13" ht="20.100000000000001" customHeight="1" thickBot="1" x14ac:dyDescent="0.35">
      <c r="A54" s="670"/>
      <c r="B54" s="670"/>
      <c r="C54" s="670"/>
      <c r="D54" s="1379"/>
      <c r="E54" s="1380"/>
      <c r="F54" s="1380"/>
      <c r="G54" s="1380"/>
      <c r="H54" s="1380"/>
      <c r="I54" s="1380"/>
      <c r="J54" s="1380"/>
      <c r="K54" s="1380"/>
      <c r="L54" s="1380"/>
      <c r="M54" s="1381"/>
    </row>
    <row r="55" spans="1:13" ht="15" thickBot="1" x14ac:dyDescent="0.35">
      <c r="A55" s="1174" t="s">
        <v>824</v>
      </c>
      <c r="B55" s="1175"/>
      <c r="C55" s="1175"/>
      <c r="D55" s="1175"/>
      <c r="E55" s="1175"/>
      <c r="F55" s="1175"/>
      <c r="G55" s="1175"/>
      <c r="H55" s="1175"/>
      <c r="I55" s="1175"/>
      <c r="J55" s="1175"/>
      <c r="K55" s="1175"/>
      <c r="L55" s="1175"/>
      <c r="M55" s="1176"/>
    </row>
    <row r="56" spans="1:13" ht="15.75" customHeight="1" x14ac:dyDescent="0.3">
      <c r="A56" s="1394" t="s">
        <v>929</v>
      </c>
      <c r="B56" s="1395"/>
      <c r="C56" s="1396"/>
      <c r="D56" s="1283" t="s">
        <v>25</v>
      </c>
      <c r="E56" s="1284"/>
      <c r="F56" s="1157"/>
      <c r="G56" s="1158"/>
      <c r="H56" s="1158"/>
      <c r="I56" s="1158"/>
      <c r="J56" s="1158"/>
      <c r="K56" s="1158"/>
      <c r="L56" s="1158"/>
      <c r="M56" s="1159"/>
    </row>
    <row r="57" spans="1:13" ht="15" thickBot="1" x14ac:dyDescent="0.35">
      <c r="A57" s="1397"/>
      <c r="B57" s="1398"/>
      <c r="C57" s="1399"/>
      <c r="D57" s="1285"/>
      <c r="E57" s="1286"/>
      <c r="F57" s="1160"/>
      <c r="G57" s="1161"/>
      <c r="H57" s="1161"/>
      <c r="I57" s="1161"/>
      <c r="J57" s="1161"/>
      <c r="K57" s="1161"/>
      <c r="L57" s="1161"/>
      <c r="M57" s="1162"/>
    </row>
    <row r="58" spans="1:13" ht="15" thickBot="1" x14ac:dyDescent="0.35">
      <c r="A58" s="439" t="s">
        <v>805</v>
      </c>
      <c r="B58" s="439" t="s">
        <v>146</v>
      </c>
      <c r="C58" s="439" t="s">
        <v>806</v>
      </c>
      <c r="D58" s="1352" t="s">
        <v>816</v>
      </c>
      <c r="E58" s="1354" t="s">
        <v>934</v>
      </c>
      <c r="F58" s="1354"/>
      <c r="G58" s="1354"/>
      <c r="H58" s="1400" t="s">
        <v>830</v>
      </c>
      <c r="I58" s="1400"/>
      <c r="J58" s="1400"/>
      <c r="K58" s="1400"/>
      <c r="L58" s="1400"/>
      <c r="M58" s="1401"/>
    </row>
    <row r="59" spans="1:13" ht="15" thickBot="1" x14ac:dyDescent="0.35">
      <c r="A59" s="670"/>
      <c r="B59" s="670"/>
      <c r="C59" s="670"/>
      <c r="D59" s="1353"/>
      <c r="E59" s="1356"/>
      <c r="F59" s="1356"/>
      <c r="G59" s="1356"/>
      <c r="H59" s="1402"/>
      <c r="I59" s="1402"/>
      <c r="J59" s="1402"/>
      <c r="K59" s="1402"/>
      <c r="L59" s="1402"/>
      <c r="M59" s="1403"/>
    </row>
    <row r="60" spans="1:13" ht="15" thickBot="1" x14ac:dyDescent="0.35">
      <c r="A60" s="439" t="s">
        <v>805</v>
      </c>
      <c r="B60" s="439" t="s">
        <v>146</v>
      </c>
      <c r="C60" s="439" t="s">
        <v>806</v>
      </c>
      <c r="D60" s="1352" t="s">
        <v>816</v>
      </c>
      <c r="E60" s="1354" t="s">
        <v>935</v>
      </c>
      <c r="F60" s="1354"/>
      <c r="G60" s="1354"/>
      <c r="H60" s="1400" t="s">
        <v>830</v>
      </c>
      <c r="I60" s="1400"/>
      <c r="J60" s="1400"/>
      <c r="K60" s="1400"/>
      <c r="L60" s="1400"/>
      <c r="M60" s="1401"/>
    </row>
    <row r="61" spans="1:13" ht="15" thickBot="1" x14ac:dyDescent="0.35">
      <c r="A61" s="670"/>
      <c r="B61" s="670"/>
      <c r="C61" s="670"/>
      <c r="D61" s="1353"/>
      <c r="E61" s="1356"/>
      <c r="F61" s="1356"/>
      <c r="G61" s="1356"/>
      <c r="H61" s="1402"/>
      <c r="I61" s="1402"/>
      <c r="J61" s="1402"/>
      <c r="K61" s="1402"/>
      <c r="L61" s="1402"/>
      <c r="M61" s="1403"/>
    </row>
    <row r="62" spans="1:13" ht="18" customHeight="1" thickBot="1" x14ac:dyDescent="0.35">
      <c r="A62" s="439" t="s">
        <v>805</v>
      </c>
      <c r="B62" s="439" t="s">
        <v>146</v>
      </c>
      <c r="C62" s="439" t="s">
        <v>806</v>
      </c>
      <c r="D62" s="1352" t="s">
        <v>816</v>
      </c>
      <c r="E62" s="1354" t="s">
        <v>894</v>
      </c>
      <c r="F62" s="1354"/>
      <c r="G62" s="1354"/>
      <c r="H62" s="1354"/>
      <c r="I62" s="1354"/>
      <c r="J62" s="1354"/>
      <c r="K62" s="1354"/>
      <c r="L62" s="1409" t="s">
        <v>832</v>
      </c>
      <c r="M62" s="1410"/>
    </row>
    <row r="63" spans="1:13" ht="15" customHeight="1" thickBot="1" x14ac:dyDescent="0.35">
      <c r="A63" s="670"/>
      <c r="B63" s="670"/>
      <c r="C63" s="670"/>
      <c r="D63" s="1353"/>
      <c r="E63" s="1356"/>
      <c r="F63" s="1356"/>
      <c r="G63" s="1356"/>
      <c r="H63" s="1356"/>
      <c r="I63" s="1356"/>
      <c r="J63" s="1356"/>
      <c r="K63" s="1356"/>
      <c r="L63" s="1411"/>
      <c r="M63" s="1412"/>
    </row>
    <row r="64" spans="1:13" ht="25.5" customHeight="1" thickBot="1" x14ac:dyDescent="0.35">
      <c r="A64" s="439" t="s">
        <v>805</v>
      </c>
      <c r="B64" s="439" t="s">
        <v>146</v>
      </c>
      <c r="C64" s="439" t="s">
        <v>806</v>
      </c>
      <c r="D64" s="1352" t="s">
        <v>816</v>
      </c>
      <c r="E64" s="1407" t="s">
        <v>833</v>
      </c>
      <c r="F64" s="1407"/>
      <c r="G64" s="1407"/>
      <c r="H64" s="1407"/>
      <c r="I64" s="1407"/>
      <c r="J64" s="1407"/>
      <c r="K64" s="1407"/>
      <c r="L64" s="1409" t="s">
        <v>834</v>
      </c>
      <c r="M64" s="1410"/>
    </row>
    <row r="65" spans="1:13" ht="15.75" customHeight="1" thickBot="1" x14ac:dyDescent="0.35">
      <c r="A65" s="670"/>
      <c r="B65" s="670"/>
      <c r="C65" s="670"/>
      <c r="D65" s="1353"/>
      <c r="E65" s="1408"/>
      <c r="F65" s="1408"/>
      <c r="G65" s="1408"/>
      <c r="H65" s="1408"/>
      <c r="I65" s="1408"/>
      <c r="J65" s="1408"/>
      <c r="K65" s="1408"/>
      <c r="L65" s="1411"/>
      <c r="M65" s="1412"/>
    </row>
    <row r="66" spans="1:13" ht="15.75" customHeight="1" thickBot="1" x14ac:dyDescent="0.35">
      <c r="A66" s="684"/>
      <c r="B66" s="685"/>
      <c r="C66" s="685"/>
      <c r="D66" s="1413" t="s">
        <v>921</v>
      </c>
      <c r="E66" s="1413"/>
      <c r="F66" s="1413"/>
      <c r="G66" s="1413"/>
      <c r="H66" s="1413"/>
      <c r="I66" s="1413"/>
      <c r="J66" s="1413"/>
      <c r="K66" s="1413"/>
      <c r="L66" s="1413"/>
      <c r="M66" s="686"/>
    </row>
    <row r="67" spans="1:13" x14ac:dyDescent="0.3">
      <c r="A67" s="1414" t="s">
        <v>856</v>
      </c>
      <c r="B67" s="1414"/>
      <c r="C67" s="1414"/>
      <c r="D67" s="1283" t="s">
        <v>25</v>
      </c>
      <c r="E67" s="1284"/>
      <c r="F67" s="1157"/>
      <c r="G67" s="1158"/>
      <c r="H67" s="1158"/>
      <c r="I67" s="1158"/>
      <c r="J67" s="1158"/>
      <c r="K67" s="1158"/>
      <c r="L67" s="1158"/>
      <c r="M67" s="1159"/>
    </row>
    <row r="68" spans="1:13" ht="15" customHeight="1" thickBot="1" x14ac:dyDescent="0.35">
      <c r="A68" s="1415"/>
      <c r="B68" s="1415"/>
      <c r="C68" s="1415"/>
      <c r="D68" s="1285"/>
      <c r="E68" s="1286"/>
      <c r="F68" s="1160"/>
      <c r="G68" s="1161"/>
      <c r="H68" s="1161"/>
      <c r="I68" s="1161"/>
      <c r="J68" s="1161"/>
      <c r="K68" s="1161"/>
      <c r="L68" s="1161"/>
      <c r="M68" s="1162"/>
    </row>
    <row r="69" spans="1:13" ht="15" customHeight="1" x14ac:dyDescent="0.3">
      <c r="A69" s="1416" t="s">
        <v>930</v>
      </c>
      <c r="B69" s="1417"/>
      <c r="C69" s="1417"/>
      <c r="D69" s="1417"/>
      <c r="E69" s="1417"/>
      <c r="F69" s="1417"/>
      <c r="G69" s="1417"/>
      <c r="H69" s="1417"/>
      <c r="I69" s="1417"/>
      <c r="J69" s="1417"/>
      <c r="K69" s="1417"/>
      <c r="L69" s="1417"/>
      <c r="M69" s="1418"/>
    </row>
    <row r="70" spans="1:13" ht="15" thickBot="1" x14ac:dyDescent="0.35">
      <c r="A70" s="1419"/>
      <c r="B70" s="1420"/>
      <c r="C70" s="1420"/>
      <c r="D70" s="1420"/>
      <c r="E70" s="1420"/>
      <c r="F70" s="1420"/>
      <c r="G70" s="1420"/>
      <c r="H70" s="1420"/>
      <c r="I70" s="1420"/>
      <c r="J70" s="1420"/>
      <c r="K70" s="1420"/>
      <c r="L70" s="1420"/>
      <c r="M70" s="1421"/>
    </row>
    <row r="71" spans="1:13" ht="15" thickBot="1" x14ac:dyDescent="0.35">
      <c r="A71" s="438" t="s">
        <v>805</v>
      </c>
      <c r="B71" s="438" t="s">
        <v>146</v>
      </c>
      <c r="C71" s="438" t="s">
        <v>806</v>
      </c>
      <c r="D71" s="1312" t="s">
        <v>816</v>
      </c>
      <c r="E71" s="1314" t="s">
        <v>836</v>
      </c>
      <c r="F71" s="1314"/>
      <c r="G71" s="1314"/>
      <c r="H71" s="1314"/>
      <c r="I71" s="1314"/>
      <c r="J71" s="1314"/>
      <c r="K71" s="1314"/>
      <c r="L71" s="1314"/>
      <c r="M71" s="1422"/>
    </row>
    <row r="72" spans="1:13" ht="15" thickBot="1" x14ac:dyDescent="0.35">
      <c r="A72" s="670"/>
      <c r="B72" s="670"/>
      <c r="C72" s="670"/>
      <c r="D72" s="1313"/>
      <c r="E72" s="1315"/>
      <c r="F72" s="1315"/>
      <c r="G72" s="1315"/>
      <c r="H72" s="1315"/>
      <c r="I72" s="1315"/>
      <c r="J72" s="1315"/>
      <c r="K72" s="1315"/>
      <c r="L72" s="1315"/>
      <c r="M72" s="1423"/>
    </row>
    <row r="73" spans="1:13" ht="15" thickBot="1" x14ac:dyDescent="0.35">
      <c r="A73" s="438" t="s">
        <v>805</v>
      </c>
      <c r="B73" s="438" t="s">
        <v>146</v>
      </c>
      <c r="C73" s="438" t="s">
        <v>806</v>
      </c>
      <c r="D73" s="1312" t="s">
        <v>816</v>
      </c>
      <c r="E73" s="1314" t="s">
        <v>837</v>
      </c>
      <c r="F73" s="1314"/>
      <c r="G73" s="1314"/>
      <c r="H73" s="1314"/>
      <c r="I73" s="1314"/>
      <c r="J73" s="1314"/>
      <c r="K73" s="1314"/>
      <c r="L73" s="1314"/>
      <c r="M73" s="1422"/>
    </row>
    <row r="74" spans="1:13" ht="19.95" customHeight="1" thickBot="1" x14ac:dyDescent="0.35">
      <c r="A74" s="670"/>
      <c r="B74" s="670"/>
      <c r="C74" s="670"/>
      <c r="D74" s="1313"/>
      <c r="E74" s="1315"/>
      <c r="F74" s="1315"/>
      <c r="G74" s="1315"/>
      <c r="H74" s="1315"/>
      <c r="I74" s="1315"/>
      <c r="J74" s="1315"/>
      <c r="K74" s="1315"/>
      <c r="L74" s="1315"/>
      <c r="M74" s="1423"/>
    </row>
    <row r="75" spans="1:13" ht="15.75" customHeight="1" thickBot="1" x14ac:dyDescent="0.35">
      <c r="A75" s="1174" t="s">
        <v>838</v>
      </c>
      <c r="B75" s="1175"/>
      <c r="C75" s="1175"/>
      <c r="D75" s="1175"/>
      <c r="E75" s="1175"/>
      <c r="F75" s="1175"/>
      <c r="G75" s="1175"/>
      <c r="H75" s="1175"/>
      <c r="I75" s="1175"/>
      <c r="J75" s="1175"/>
      <c r="K75" s="1175"/>
      <c r="L75" s="1175"/>
      <c r="M75" s="1176"/>
    </row>
    <row r="76" spans="1:13" x14ac:dyDescent="0.3">
      <c r="A76" s="1289" t="s">
        <v>857</v>
      </c>
      <c r="B76" s="1290"/>
      <c r="C76" s="1291"/>
      <c r="D76" s="1283" t="s">
        <v>25</v>
      </c>
      <c r="E76" s="1284"/>
      <c r="F76" s="1157"/>
      <c r="G76" s="1158"/>
      <c r="H76" s="1158"/>
      <c r="I76" s="1158"/>
      <c r="J76" s="1158"/>
      <c r="K76" s="1158"/>
      <c r="L76" s="1158"/>
      <c r="M76" s="1159"/>
    </row>
    <row r="77" spans="1:13" ht="15" thickBot="1" x14ac:dyDescent="0.35">
      <c r="A77" s="1292"/>
      <c r="B77" s="1293"/>
      <c r="C77" s="1294"/>
      <c r="D77" s="1285"/>
      <c r="E77" s="1286"/>
      <c r="F77" s="1160"/>
      <c r="G77" s="1161"/>
      <c r="H77" s="1161"/>
      <c r="I77" s="1161"/>
      <c r="J77" s="1161"/>
      <c r="K77" s="1161"/>
      <c r="L77" s="1161"/>
      <c r="M77" s="1162"/>
    </row>
    <row r="78" spans="1:13" ht="17.399999999999999" customHeight="1" thickBot="1" x14ac:dyDescent="0.35">
      <c r="A78" s="439" t="s">
        <v>805</v>
      </c>
      <c r="B78" s="439" t="s">
        <v>146</v>
      </c>
      <c r="C78" s="439" t="s">
        <v>806</v>
      </c>
      <c r="D78" s="1295" t="s">
        <v>858</v>
      </c>
      <c r="E78" s="1295"/>
      <c r="F78" s="1295"/>
      <c r="G78" s="1295"/>
      <c r="H78" s="1295"/>
      <c r="I78" s="1295"/>
      <c r="J78" s="1295"/>
      <c r="K78" s="1295"/>
      <c r="L78" s="1295"/>
      <c r="M78" s="1295"/>
    </row>
    <row r="79" spans="1:13" ht="20.100000000000001" customHeight="1" thickBot="1" x14ac:dyDescent="0.35">
      <c r="A79" s="670"/>
      <c r="B79" s="670"/>
      <c r="C79" s="670"/>
      <c r="D79" s="1295"/>
      <c r="E79" s="1295"/>
      <c r="F79" s="1295"/>
      <c r="G79" s="1295"/>
      <c r="H79" s="1295"/>
      <c r="I79" s="1295"/>
      <c r="J79" s="1295"/>
      <c r="K79" s="1295"/>
      <c r="L79" s="1295"/>
      <c r="M79" s="1295"/>
    </row>
    <row r="80" spans="1:13" ht="15" thickBot="1" x14ac:dyDescent="0.35">
      <c r="A80" s="1185" t="s">
        <v>802</v>
      </c>
      <c r="B80" s="1186"/>
      <c r="C80" s="1186"/>
      <c r="D80" s="1186"/>
      <c r="E80" s="1186"/>
      <c r="F80" s="1186"/>
      <c r="G80" s="1186"/>
      <c r="H80" s="1186"/>
      <c r="I80" s="1186"/>
      <c r="J80" s="1186"/>
      <c r="K80" s="1186"/>
      <c r="L80" s="1186"/>
      <c r="M80" s="1187"/>
    </row>
    <row r="81" spans="1:13" ht="15.75" customHeight="1" x14ac:dyDescent="0.3">
      <c r="A81" s="1330" t="s">
        <v>911</v>
      </c>
      <c r="B81" s="1331"/>
      <c r="C81" s="1332"/>
      <c r="D81" s="1283" t="s">
        <v>25</v>
      </c>
      <c r="E81" s="1284"/>
      <c r="F81" s="1157"/>
      <c r="G81" s="1158"/>
      <c r="H81" s="1158"/>
      <c r="I81" s="1158"/>
      <c r="J81" s="1158"/>
      <c r="K81" s="1158"/>
      <c r="L81" s="1158"/>
      <c r="M81" s="1159"/>
    </row>
    <row r="82" spans="1:13" ht="20.25" customHeight="1" thickBot="1" x14ac:dyDescent="0.35">
      <c r="A82" s="1333"/>
      <c r="B82" s="1334"/>
      <c r="C82" s="1335"/>
      <c r="D82" s="1285"/>
      <c r="E82" s="1286"/>
      <c r="F82" s="1160"/>
      <c r="G82" s="1161"/>
      <c r="H82" s="1161"/>
      <c r="I82" s="1161"/>
      <c r="J82" s="1161"/>
      <c r="K82" s="1161"/>
      <c r="L82" s="1161"/>
      <c r="M82" s="1162"/>
    </row>
    <row r="83" spans="1:13" ht="15.75" customHeight="1" thickBot="1" x14ac:dyDescent="0.35">
      <c r="A83" s="438" t="s">
        <v>805</v>
      </c>
      <c r="B83" s="438" t="s">
        <v>146</v>
      </c>
      <c r="C83" s="438" t="s">
        <v>806</v>
      </c>
      <c r="D83" s="1424" t="s">
        <v>839</v>
      </c>
      <c r="E83" s="1299" t="s">
        <v>967</v>
      </c>
      <c r="F83" s="1299"/>
      <c r="G83" s="1299"/>
      <c r="H83" s="1299"/>
      <c r="I83" s="1299"/>
      <c r="J83" s="1299"/>
      <c r="K83" s="1299"/>
      <c r="L83" s="1299"/>
      <c r="M83" s="1300"/>
    </row>
    <row r="84" spans="1:13" ht="32.25" customHeight="1" thickBot="1" x14ac:dyDescent="0.35">
      <c r="A84" s="670"/>
      <c r="B84" s="670"/>
      <c r="C84" s="670"/>
      <c r="D84" s="1425"/>
      <c r="E84" s="1302"/>
      <c r="F84" s="1302"/>
      <c r="G84" s="1302"/>
      <c r="H84" s="1302"/>
      <c r="I84" s="1302"/>
      <c r="J84" s="1302"/>
      <c r="K84" s="1302"/>
      <c r="L84" s="1302"/>
      <c r="M84" s="1303"/>
    </row>
    <row r="85" spans="1:13" ht="15" customHeight="1" thickBot="1" x14ac:dyDescent="0.35">
      <c r="A85" s="438" t="s">
        <v>805</v>
      </c>
      <c r="B85" s="438" t="s">
        <v>146</v>
      </c>
      <c r="C85" s="438" t="s">
        <v>806</v>
      </c>
      <c r="D85" s="1424" t="s">
        <v>840</v>
      </c>
      <c r="E85" s="1299" t="s">
        <v>965</v>
      </c>
      <c r="F85" s="1299"/>
      <c r="G85" s="1299"/>
      <c r="H85" s="1299"/>
      <c r="I85" s="1299"/>
      <c r="J85" s="1299"/>
      <c r="K85" s="1299"/>
      <c r="L85" s="1299"/>
      <c r="M85" s="1300"/>
    </row>
    <row r="86" spans="1:13" ht="51" customHeight="1" thickBot="1" x14ac:dyDescent="0.35">
      <c r="A86" s="670"/>
      <c r="B86" s="670"/>
      <c r="C86" s="670"/>
      <c r="D86" s="1425"/>
      <c r="E86" s="1302"/>
      <c r="F86" s="1302"/>
      <c r="G86" s="1302"/>
      <c r="H86" s="1302"/>
      <c r="I86" s="1302"/>
      <c r="J86" s="1302"/>
      <c r="K86" s="1302"/>
      <c r="L86" s="1302"/>
      <c r="M86" s="1303"/>
    </row>
    <row r="87" spans="1:13" ht="15.75" customHeight="1" thickBot="1" x14ac:dyDescent="0.35">
      <c r="A87" s="438" t="s">
        <v>805</v>
      </c>
      <c r="B87" s="438" t="s">
        <v>146</v>
      </c>
      <c r="C87" s="438" t="s">
        <v>806</v>
      </c>
      <c r="D87" s="1424" t="s">
        <v>841</v>
      </c>
      <c r="E87" s="1360" t="s">
        <v>974</v>
      </c>
      <c r="F87" s="1360"/>
      <c r="G87" s="1360"/>
      <c r="H87" s="1360"/>
      <c r="I87" s="1360"/>
      <c r="J87" s="1360"/>
      <c r="K87" s="1360"/>
      <c r="L87" s="1360"/>
      <c r="M87" s="1361"/>
    </row>
    <row r="88" spans="1:13" ht="33.75" customHeight="1" thickBot="1" x14ac:dyDescent="0.35">
      <c r="A88" s="670"/>
      <c r="B88" s="670"/>
      <c r="C88" s="670"/>
      <c r="D88" s="1425"/>
      <c r="E88" s="1362"/>
      <c r="F88" s="1362"/>
      <c r="G88" s="1362"/>
      <c r="H88" s="1362"/>
      <c r="I88" s="1362"/>
      <c r="J88" s="1362"/>
      <c r="K88" s="1362"/>
      <c r="L88" s="1362"/>
      <c r="M88" s="1363"/>
    </row>
    <row r="89" spans="1:13" ht="15.75" customHeight="1" thickBot="1" x14ac:dyDescent="0.35">
      <c r="A89" s="438" t="s">
        <v>805</v>
      </c>
      <c r="B89" s="438" t="s">
        <v>146</v>
      </c>
      <c r="C89" s="438" t="s">
        <v>806</v>
      </c>
      <c r="D89" s="1424" t="s">
        <v>843</v>
      </c>
      <c r="E89" s="1360" t="s">
        <v>842</v>
      </c>
      <c r="F89" s="1360"/>
      <c r="G89" s="1360"/>
      <c r="H89" s="1360"/>
      <c r="I89" s="1360"/>
      <c r="J89" s="1360"/>
      <c r="K89" s="1360"/>
      <c r="L89" s="1360"/>
      <c r="M89" s="1361"/>
    </row>
    <row r="90" spans="1:13" ht="21.75" customHeight="1" thickBot="1" x14ac:dyDescent="0.35">
      <c r="A90" s="670"/>
      <c r="B90" s="670"/>
      <c r="C90" s="670"/>
      <c r="D90" s="1425"/>
      <c r="E90" s="1362"/>
      <c r="F90" s="1362"/>
      <c r="G90" s="1362"/>
      <c r="H90" s="1362"/>
      <c r="I90" s="1362"/>
      <c r="J90" s="1362"/>
      <c r="K90" s="1362"/>
      <c r="L90" s="1362"/>
      <c r="M90" s="1363"/>
    </row>
    <row r="91" spans="1:13" ht="15.75" customHeight="1" thickBot="1" x14ac:dyDescent="0.35">
      <c r="A91" s="438" t="s">
        <v>805</v>
      </c>
      <c r="B91" s="438" t="s">
        <v>146</v>
      </c>
      <c r="C91" s="438" t="s">
        <v>806</v>
      </c>
      <c r="D91" s="1424" t="s">
        <v>931</v>
      </c>
      <c r="E91" s="1360" t="s">
        <v>932</v>
      </c>
      <c r="F91" s="1360"/>
      <c r="G91" s="1360"/>
      <c r="H91" s="1360"/>
      <c r="I91" s="1360"/>
      <c r="J91" s="1360"/>
      <c r="K91" s="1360"/>
      <c r="L91" s="1360"/>
      <c r="M91" s="1361"/>
    </row>
    <row r="92" spans="1:13" ht="47.25" customHeight="1" thickBot="1" x14ac:dyDescent="0.35">
      <c r="A92" s="670"/>
      <c r="B92" s="670"/>
      <c r="C92" s="670"/>
      <c r="D92" s="1425"/>
      <c r="E92" s="1362"/>
      <c r="F92" s="1362"/>
      <c r="G92" s="1362"/>
      <c r="H92" s="1362"/>
      <c r="I92" s="1362"/>
      <c r="J92" s="1362"/>
      <c r="K92" s="1362"/>
      <c r="L92" s="1362"/>
      <c r="M92" s="1363"/>
    </row>
    <row r="93" spans="1:13" ht="15.75" customHeight="1" thickBot="1" x14ac:dyDescent="0.35">
      <c r="A93" s="1174" t="s">
        <v>844</v>
      </c>
      <c r="B93" s="1175"/>
      <c r="C93" s="1175"/>
      <c r="D93" s="1175"/>
      <c r="E93" s="1175"/>
      <c r="F93" s="1175"/>
      <c r="G93" s="1175"/>
      <c r="H93" s="1175"/>
      <c r="I93" s="1175"/>
      <c r="J93" s="1175"/>
      <c r="K93" s="1175"/>
      <c r="L93" s="1175"/>
      <c r="M93" s="1176"/>
    </row>
  </sheetData>
  <sheetProtection algorithmName="SHA-512" hashValue="OM11Kdjw5SVhCdo9abo3UHALHn7zKyToVyZdkretFNeSF38gp2CtO+wWBdrV7IWBN36XIZY4Ympu9kta3cEOCg==" saltValue="nMMMXkY/nQmfXqibVnc1IQ==" spinCount="100000" sheet="1" objects="1" scenarios="1"/>
  <mergeCells count="110">
    <mergeCell ref="D89:D90"/>
    <mergeCell ref="E89:M90"/>
    <mergeCell ref="D91:D92"/>
    <mergeCell ref="E91:M92"/>
    <mergeCell ref="A93:M93"/>
    <mergeCell ref="D83:D84"/>
    <mergeCell ref="E83:M84"/>
    <mergeCell ref="D85:D86"/>
    <mergeCell ref="E85:M86"/>
    <mergeCell ref="D87:D88"/>
    <mergeCell ref="E87:M88"/>
    <mergeCell ref="A76:C77"/>
    <mergeCell ref="D76:E77"/>
    <mergeCell ref="F76:M77"/>
    <mergeCell ref="D78:M79"/>
    <mergeCell ref="A80:M80"/>
    <mergeCell ref="A81:C82"/>
    <mergeCell ref="D81:E82"/>
    <mergeCell ref="F81:M82"/>
    <mergeCell ref="A69:M70"/>
    <mergeCell ref="D71:D72"/>
    <mergeCell ref="E71:M72"/>
    <mergeCell ref="D73:D74"/>
    <mergeCell ref="E73:M74"/>
    <mergeCell ref="A75:M75"/>
    <mergeCell ref="D64:D65"/>
    <mergeCell ref="E64:K65"/>
    <mergeCell ref="L64:M65"/>
    <mergeCell ref="D66:L66"/>
    <mergeCell ref="A67:C68"/>
    <mergeCell ref="D67:E68"/>
    <mergeCell ref="F67:M68"/>
    <mergeCell ref="D60:D61"/>
    <mergeCell ref="E60:G61"/>
    <mergeCell ref="H60:M61"/>
    <mergeCell ref="D62:D63"/>
    <mergeCell ref="E62:K63"/>
    <mergeCell ref="L62:M63"/>
    <mergeCell ref="A56:C57"/>
    <mergeCell ref="D56:E57"/>
    <mergeCell ref="F56:M57"/>
    <mergeCell ref="D58:D59"/>
    <mergeCell ref="E58:G59"/>
    <mergeCell ref="H58:M59"/>
    <mergeCell ref="A50:M50"/>
    <mergeCell ref="A51:C52"/>
    <mergeCell ref="D51:E52"/>
    <mergeCell ref="F51:M52"/>
    <mergeCell ref="D53:M54"/>
    <mergeCell ref="A55:M55"/>
    <mergeCell ref="D43:M44"/>
    <mergeCell ref="A45:M45"/>
    <mergeCell ref="A46:C47"/>
    <mergeCell ref="D46:E47"/>
    <mergeCell ref="F46:M47"/>
    <mergeCell ref="D48:M49"/>
    <mergeCell ref="D36:M37"/>
    <mergeCell ref="D38:M39"/>
    <mergeCell ref="A40:M40"/>
    <mergeCell ref="A41:C42"/>
    <mergeCell ref="D41:E42"/>
    <mergeCell ref="F41:M42"/>
    <mergeCell ref="C29:C30"/>
    <mergeCell ref="A31:M31"/>
    <mergeCell ref="A32:C33"/>
    <mergeCell ref="D32:E33"/>
    <mergeCell ref="F32:M33"/>
    <mergeCell ref="D34:M35"/>
    <mergeCell ref="A23:C24"/>
    <mergeCell ref="D23:E24"/>
    <mergeCell ref="F23:M24"/>
    <mergeCell ref="D25:M26"/>
    <mergeCell ref="A27:A28"/>
    <mergeCell ref="B27:B28"/>
    <mergeCell ref="C27:C28"/>
    <mergeCell ref="D27:M30"/>
    <mergeCell ref="A29:A30"/>
    <mergeCell ref="B29:B30"/>
    <mergeCell ref="A17:M17"/>
    <mergeCell ref="A18:C19"/>
    <mergeCell ref="D18:E19"/>
    <mergeCell ref="F18:M19"/>
    <mergeCell ref="D20:M21"/>
    <mergeCell ref="A22:M22"/>
    <mergeCell ref="A9:M11"/>
    <mergeCell ref="A12:M12"/>
    <mergeCell ref="A13:C14"/>
    <mergeCell ref="D13:E14"/>
    <mergeCell ref="F13:M14"/>
    <mergeCell ref="D15:M16"/>
    <mergeCell ref="A8:I8"/>
    <mergeCell ref="J8:K8"/>
    <mergeCell ref="L8:M8"/>
    <mergeCell ref="A5:I5"/>
    <mergeCell ref="J5:K5"/>
    <mergeCell ref="L5:M5"/>
    <mergeCell ref="A6:I6"/>
    <mergeCell ref="J6:K6"/>
    <mergeCell ref="L6:M6"/>
    <mergeCell ref="A1:M1"/>
    <mergeCell ref="B2:C2"/>
    <mergeCell ref="D2:F2"/>
    <mergeCell ref="G2:M2"/>
    <mergeCell ref="A3:M3"/>
    <mergeCell ref="A4:I4"/>
    <mergeCell ref="J4:K4"/>
    <mergeCell ref="L4:M4"/>
    <mergeCell ref="A7:I7"/>
    <mergeCell ref="J7:K7"/>
    <mergeCell ref="L7:M7"/>
  </mergeCells>
  <dataValidations count="2">
    <dataValidation allowBlank="1" showErrorMessage="1" sqref="A13:C14 A18:C19 A23:C24 A32:C33 A41:C42 A46:C47 A51:C52 A56:C57 A67:C68 A76:C77 A81:C82"/>
    <dataValidation allowBlank="1" showErrorMessage="1" promptTitle="1. Mandatory-H&amp;S Items" prompt="Enter the cost(s) associated with H&amp;S amount listed on Work Order. " sqref="D13:M14 D18:M19 D23:M24 D32:M33 D41:M42 D46:M47 D51:M52 D56:M57 D67:M68 D76:M77 D81:M82"/>
  </dataValidations>
  <hyperlinks>
    <hyperlink ref="A50" r:id="rId1" display="Attic Floors- Unconditoned Attic SWS "/>
    <hyperlink ref="H58" r:id="rId2"/>
    <hyperlink ref="H60" r:id="rId3"/>
    <hyperlink ref="A17:M17" r:id="rId4" display="○WPN 22-7"/>
    <hyperlink ref="A22:M22" r:id="rId5" display="○ Lighting Replacement SWS"/>
    <hyperlink ref="A31:M31" r:id="rId6" display="○ Air sealing SWS"/>
    <hyperlink ref="A40:M40" r:id="rId7" display="○ Duct sealing SWS"/>
    <hyperlink ref="A45:M45" r:id="rId8" display="○ General Duct Insulation SWS"/>
    <hyperlink ref="A55:M55" r:id="rId9" display="○ Dense Pack Insulation SWS"/>
    <hyperlink ref="L62:M63" r:id="rId10" display="Tank Insulation SWS "/>
    <hyperlink ref="L64:M65" r:id="rId11" display="Pipe Insulation SWS"/>
    <hyperlink ref="A75:M75" r:id="rId12" display="○ Refrigerator Replacement SWS "/>
    <hyperlink ref="A80:M80" r:id="rId13" display="○ Lighting Replacement SWS"/>
    <hyperlink ref="A93:M93" r:id="rId14" display="○ Heating &amp; Cooling: Equipment Installation SWS"/>
    <hyperlink ref="A50:M50" r:id="rId15" display="○ Attic Floors- Unconditoned Attic SWS "/>
  </hyperlinks>
  <printOptions horizontalCentered="1"/>
  <pageMargins left="0.2" right="0.2" top="0.25" bottom="0.25" header="0.05" footer="0.05"/>
  <pageSetup scale="71" orientation="portrait" horizontalDpi="300" verticalDpi="0" r:id="rId16"/>
  <rowBreaks count="1" manualBreakCount="1">
    <brk id="50" max="16383" man="1"/>
  </rowBreaks>
  <drawing r:id="rId17"/>
  <legacyDrawing r:id="rId18"/>
  <mc:AlternateContent xmlns:mc="http://schemas.openxmlformats.org/markup-compatibility/2006">
    <mc:Choice Requires="x14">
      <controls>
        <mc:AlternateContent xmlns:mc="http://schemas.openxmlformats.org/markup-compatibility/2006">
          <mc:Choice Requires="x14">
            <control shapeId="48129" r:id="rId19" name="Check Box 1">
              <controlPr defaultSize="0" autoFill="0" autoLine="0" autoPict="0">
                <anchor moveWithCells="1">
                  <from>
                    <xdr:col>10</xdr:col>
                    <xdr:colOff>60960</xdr:colOff>
                    <xdr:row>3</xdr:row>
                    <xdr:rowOff>350520</xdr:rowOff>
                  </from>
                  <to>
                    <xdr:col>10</xdr:col>
                    <xdr:colOff>762000</xdr:colOff>
                    <xdr:row>5</xdr:row>
                    <xdr:rowOff>0</xdr:rowOff>
                  </to>
                </anchor>
              </controlPr>
            </control>
          </mc:Choice>
        </mc:AlternateContent>
        <mc:AlternateContent xmlns:mc="http://schemas.openxmlformats.org/markup-compatibility/2006">
          <mc:Choice Requires="x14">
            <control shapeId="48130" r:id="rId20" name="Check Box 2">
              <controlPr defaultSize="0" autoFill="0" autoLine="0" autoPict="0">
                <anchor moveWithCells="1">
                  <from>
                    <xdr:col>12</xdr:col>
                    <xdr:colOff>30480</xdr:colOff>
                    <xdr:row>3</xdr:row>
                    <xdr:rowOff>365760</xdr:rowOff>
                  </from>
                  <to>
                    <xdr:col>12</xdr:col>
                    <xdr:colOff>754380</xdr:colOff>
                    <xdr:row>5</xdr:row>
                    <xdr:rowOff>7620</xdr:rowOff>
                  </to>
                </anchor>
              </controlPr>
            </control>
          </mc:Choice>
        </mc:AlternateContent>
        <mc:AlternateContent xmlns:mc="http://schemas.openxmlformats.org/markup-compatibility/2006">
          <mc:Choice Requires="x14">
            <control shapeId="48131" r:id="rId21" name="Check Box 3">
              <controlPr defaultSize="0" autoFill="0" autoLine="0" autoPict="0">
                <anchor moveWithCells="1">
                  <from>
                    <xdr:col>10</xdr:col>
                    <xdr:colOff>68580</xdr:colOff>
                    <xdr:row>4</xdr:row>
                    <xdr:rowOff>220980</xdr:rowOff>
                  </from>
                  <to>
                    <xdr:col>10</xdr:col>
                    <xdr:colOff>769620</xdr:colOff>
                    <xdr:row>5</xdr:row>
                    <xdr:rowOff>236220</xdr:rowOff>
                  </to>
                </anchor>
              </controlPr>
            </control>
          </mc:Choice>
        </mc:AlternateContent>
        <mc:AlternateContent xmlns:mc="http://schemas.openxmlformats.org/markup-compatibility/2006">
          <mc:Choice Requires="x14">
            <control shapeId="48132" r:id="rId22" name="Check Box 4">
              <controlPr defaultSize="0" autoFill="0" autoLine="0" autoPict="0">
                <anchor moveWithCells="1">
                  <from>
                    <xdr:col>12</xdr:col>
                    <xdr:colOff>30480</xdr:colOff>
                    <xdr:row>4</xdr:row>
                    <xdr:rowOff>236220</xdr:rowOff>
                  </from>
                  <to>
                    <xdr:col>12</xdr:col>
                    <xdr:colOff>754380</xdr:colOff>
                    <xdr:row>6</xdr:row>
                    <xdr:rowOff>22860</xdr:rowOff>
                  </to>
                </anchor>
              </controlPr>
            </control>
          </mc:Choice>
        </mc:AlternateContent>
        <mc:AlternateContent xmlns:mc="http://schemas.openxmlformats.org/markup-compatibility/2006">
          <mc:Choice Requires="x14">
            <control shapeId="48133" r:id="rId23" name="Check Box 5">
              <controlPr defaultSize="0" autoFill="0" autoLine="0" autoPict="0">
                <anchor moveWithCells="1">
                  <from>
                    <xdr:col>10</xdr:col>
                    <xdr:colOff>68580</xdr:colOff>
                    <xdr:row>5</xdr:row>
                    <xdr:rowOff>213360</xdr:rowOff>
                  </from>
                  <to>
                    <xdr:col>10</xdr:col>
                    <xdr:colOff>769620</xdr:colOff>
                    <xdr:row>6</xdr:row>
                    <xdr:rowOff>236220</xdr:rowOff>
                  </to>
                </anchor>
              </controlPr>
            </control>
          </mc:Choice>
        </mc:AlternateContent>
        <mc:AlternateContent xmlns:mc="http://schemas.openxmlformats.org/markup-compatibility/2006">
          <mc:Choice Requires="x14">
            <control shapeId="48134" r:id="rId24" name="Check Box 6">
              <controlPr defaultSize="0" autoFill="0" autoLine="0" autoPict="0">
                <anchor moveWithCells="1">
                  <from>
                    <xdr:col>12</xdr:col>
                    <xdr:colOff>30480</xdr:colOff>
                    <xdr:row>5</xdr:row>
                    <xdr:rowOff>220980</xdr:rowOff>
                  </from>
                  <to>
                    <xdr:col>12</xdr:col>
                    <xdr:colOff>754380</xdr:colOff>
                    <xdr:row>7</xdr:row>
                    <xdr:rowOff>0</xdr:rowOff>
                  </to>
                </anchor>
              </controlPr>
            </control>
          </mc:Choice>
        </mc:AlternateContent>
        <mc:AlternateContent xmlns:mc="http://schemas.openxmlformats.org/markup-compatibility/2006">
          <mc:Choice Requires="x14">
            <control shapeId="48135" r:id="rId25" name="Check Box 7">
              <controlPr defaultSize="0" autoFill="0" autoLine="0" autoPict="0">
                <anchor moveWithCells="1">
                  <from>
                    <xdr:col>0</xdr:col>
                    <xdr:colOff>190500</xdr:colOff>
                    <xdr:row>35</xdr:row>
                    <xdr:rowOff>213360</xdr:rowOff>
                  </from>
                  <to>
                    <xdr:col>0</xdr:col>
                    <xdr:colOff>556260</xdr:colOff>
                    <xdr:row>37</xdr:row>
                    <xdr:rowOff>68580</xdr:rowOff>
                  </to>
                </anchor>
              </controlPr>
            </control>
          </mc:Choice>
        </mc:AlternateContent>
        <mc:AlternateContent xmlns:mc="http://schemas.openxmlformats.org/markup-compatibility/2006">
          <mc:Choice Requires="x14">
            <control shapeId="48136" r:id="rId26" name="Check Box 8">
              <controlPr defaultSize="0" autoFill="0" autoLine="0" autoPict="0">
                <anchor moveWithCells="1">
                  <from>
                    <xdr:col>2</xdr:col>
                    <xdr:colOff>228600</xdr:colOff>
                    <xdr:row>35</xdr:row>
                    <xdr:rowOff>213360</xdr:rowOff>
                  </from>
                  <to>
                    <xdr:col>2</xdr:col>
                    <xdr:colOff>441960</xdr:colOff>
                    <xdr:row>37</xdr:row>
                    <xdr:rowOff>45720</xdr:rowOff>
                  </to>
                </anchor>
              </controlPr>
            </control>
          </mc:Choice>
        </mc:AlternateContent>
        <mc:AlternateContent xmlns:mc="http://schemas.openxmlformats.org/markup-compatibility/2006">
          <mc:Choice Requires="x14">
            <control shapeId="48137" r:id="rId27" name="Check Box 9">
              <controlPr defaultSize="0" autoFill="0" autoLine="0" autoPict="0">
                <anchor moveWithCells="1">
                  <from>
                    <xdr:col>1</xdr:col>
                    <xdr:colOff>220980</xdr:colOff>
                    <xdr:row>35</xdr:row>
                    <xdr:rowOff>190500</xdr:rowOff>
                  </from>
                  <to>
                    <xdr:col>2</xdr:col>
                    <xdr:colOff>7620</xdr:colOff>
                    <xdr:row>37</xdr:row>
                    <xdr:rowOff>38100</xdr:rowOff>
                  </to>
                </anchor>
              </controlPr>
            </control>
          </mc:Choice>
        </mc:AlternateContent>
        <mc:AlternateContent xmlns:mc="http://schemas.openxmlformats.org/markup-compatibility/2006">
          <mc:Choice Requires="x14">
            <control shapeId="48138" r:id="rId28" name="Check Box 10">
              <controlPr defaultSize="0" autoFill="0" autoLine="0" autoPict="0">
                <anchor moveWithCells="1">
                  <from>
                    <xdr:col>0</xdr:col>
                    <xdr:colOff>190500</xdr:colOff>
                    <xdr:row>38</xdr:row>
                    <xdr:rowOff>0</xdr:rowOff>
                  </from>
                  <to>
                    <xdr:col>0</xdr:col>
                    <xdr:colOff>525780</xdr:colOff>
                    <xdr:row>39</xdr:row>
                    <xdr:rowOff>22860</xdr:rowOff>
                  </to>
                </anchor>
              </controlPr>
            </control>
          </mc:Choice>
        </mc:AlternateContent>
        <mc:AlternateContent xmlns:mc="http://schemas.openxmlformats.org/markup-compatibility/2006">
          <mc:Choice Requires="x14">
            <control shapeId="48139" r:id="rId29" name="Check Box 11">
              <controlPr defaultSize="0" autoFill="0" autoLine="0" autoPict="0">
                <anchor moveWithCells="1">
                  <from>
                    <xdr:col>2</xdr:col>
                    <xdr:colOff>228600</xdr:colOff>
                    <xdr:row>38</xdr:row>
                    <xdr:rowOff>0</xdr:rowOff>
                  </from>
                  <to>
                    <xdr:col>2</xdr:col>
                    <xdr:colOff>647700</xdr:colOff>
                    <xdr:row>39</xdr:row>
                    <xdr:rowOff>22860</xdr:rowOff>
                  </to>
                </anchor>
              </controlPr>
            </control>
          </mc:Choice>
        </mc:AlternateContent>
        <mc:AlternateContent xmlns:mc="http://schemas.openxmlformats.org/markup-compatibility/2006">
          <mc:Choice Requires="x14">
            <control shapeId="48140" r:id="rId30" name="Check Box 12">
              <controlPr defaultSize="0" autoFill="0" autoLine="0" autoPict="0">
                <anchor moveWithCells="1">
                  <from>
                    <xdr:col>1</xdr:col>
                    <xdr:colOff>190500</xdr:colOff>
                    <xdr:row>38</xdr:row>
                    <xdr:rowOff>7620</xdr:rowOff>
                  </from>
                  <to>
                    <xdr:col>1</xdr:col>
                    <xdr:colOff>594360</xdr:colOff>
                    <xdr:row>39</xdr:row>
                    <xdr:rowOff>30480</xdr:rowOff>
                  </to>
                </anchor>
              </controlPr>
            </control>
          </mc:Choice>
        </mc:AlternateContent>
        <mc:AlternateContent xmlns:mc="http://schemas.openxmlformats.org/markup-compatibility/2006">
          <mc:Choice Requires="x14">
            <control shapeId="48141" r:id="rId31" name="Check Box 13">
              <controlPr defaultSize="0" autoFill="0" autoLine="0" autoPict="0">
                <anchor moveWithCells="1">
                  <from>
                    <xdr:col>10</xdr:col>
                    <xdr:colOff>68580</xdr:colOff>
                    <xdr:row>6</xdr:row>
                    <xdr:rowOff>213360</xdr:rowOff>
                  </from>
                  <to>
                    <xdr:col>10</xdr:col>
                    <xdr:colOff>769620</xdr:colOff>
                    <xdr:row>7</xdr:row>
                    <xdr:rowOff>236220</xdr:rowOff>
                  </to>
                </anchor>
              </controlPr>
            </control>
          </mc:Choice>
        </mc:AlternateContent>
        <mc:AlternateContent xmlns:mc="http://schemas.openxmlformats.org/markup-compatibility/2006">
          <mc:Choice Requires="x14">
            <control shapeId="48142" r:id="rId32" name="Check Box 14">
              <controlPr defaultSize="0" autoFill="0" autoLine="0" autoPict="0">
                <anchor moveWithCells="1">
                  <from>
                    <xdr:col>12</xdr:col>
                    <xdr:colOff>30480</xdr:colOff>
                    <xdr:row>6</xdr:row>
                    <xdr:rowOff>213360</xdr:rowOff>
                  </from>
                  <to>
                    <xdr:col>12</xdr:col>
                    <xdr:colOff>754380</xdr:colOff>
                    <xdr:row>8</xdr:row>
                    <xdr:rowOff>0</xdr:rowOff>
                  </to>
                </anchor>
              </controlPr>
            </control>
          </mc:Choice>
        </mc:AlternateContent>
        <mc:AlternateContent xmlns:mc="http://schemas.openxmlformats.org/markup-compatibility/2006">
          <mc:Choice Requires="x14">
            <control shapeId="48143" r:id="rId33" name="Check Box 15">
              <controlPr defaultSize="0" autoFill="0" autoLine="0" autoPict="0">
                <anchor moveWithCells="1">
                  <from>
                    <xdr:col>0</xdr:col>
                    <xdr:colOff>198120</xdr:colOff>
                    <xdr:row>14</xdr:row>
                    <xdr:rowOff>152400</xdr:rowOff>
                  </from>
                  <to>
                    <xdr:col>0</xdr:col>
                    <xdr:colOff>502920</xdr:colOff>
                    <xdr:row>16</xdr:row>
                    <xdr:rowOff>7620</xdr:rowOff>
                  </to>
                </anchor>
              </controlPr>
            </control>
          </mc:Choice>
        </mc:AlternateContent>
        <mc:AlternateContent xmlns:mc="http://schemas.openxmlformats.org/markup-compatibility/2006">
          <mc:Choice Requires="x14">
            <control shapeId="48144" r:id="rId34" name="Check Box 16">
              <controlPr defaultSize="0" autoFill="0" autoLine="0" autoPict="0">
                <anchor moveWithCells="1">
                  <from>
                    <xdr:col>2</xdr:col>
                    <xdr:colOff>266700</xdr:colOff>
                    <xdr:row>14</xdr:row>
                    <xdr:rowOff>160020</xdr:rowOff>
                  </from>
                  <to>
                    <xdr:col>3</xdr:col>
                    <xdr:colOff>76200</xdr:colOff>
                    <xdr:row>16</xdr:row>
                    <xdr:rowOff>22860</xdr:rowOff>
                  </to>
                </anchor>
              </controlPr>
            </control>
          </mc:Choice>
        </mc:AlternateContent>
        <mc:AlternateContent xmlns:mc="http://schemas.openxmlformats.org/markup-compatibility/2006">
          <mc:Choice Requires="x14">
            <control shapeId="48145" r:id="rId35" name="Check Box 17">
              <controlPr defaultSize="0" autoFill="0" autoLine="0" autoPict="0">
                <anchor moveWithCells="1">
                  <from>
                    <xdr:col>1</xdr:col>
                    <xdr:colOff>220980</xdr:colOff>
                    <xdr:row>14</xdr:row>
                    <xdr:rowOff>160020</xdr:rowOff>
                  </from>
                  <to>
                    <xdr:col>1</xdr:col>
                    <xdr:colOff>594360</xdr:colOff>
                    <xdr:row>15</xdr:row>
                    <xdr:rowOff>182880</xdr:rowOff>
                  </to>
                </anchor>
              </controlPr>
            </control>
          </mc:Choice>
        </mc:AlternateContent>
        <mc:AlternateContent xmlns:mc="http://schemas.openxmlformats.org/markup-compatibility/2006">
          <mc:Choice Requires="x14">
            <control shapeId="48146" r:id="rId36" name="Check Box 18">
              <controlPr defaultSize="0" autoFill="0" autoLine="0" autoPict="0">
                <anchor moveWithCells="1">
                  <from>
                    <xdr:col>0</xdr:col>
                    <xdr:colOff>213360</xdr:colOff>
                    <xdr:row>19</xdr:row>
                    <xdr:rowOff>228600</xdr:rowOff>
                  </from>
                  <to>
                    <xdr:col>0</xdr:col>
                    <xdr:colOff>518160</xdr:colOff>
                    <xdr:row>21</xdr:row>
                    <xdr:rowOff>0</xdr:rowOff>
                  </to>
                </anchor>
              </controlPr>
            </control>
          </mc:Choice>
        </mc:AlternateContent>
        <mc:AlternateContent xmlns:mc="http://schemas.openxmlformats.org/markup-compatibility/2006">
          <mc:Choice Requires="x14">
            <control shapeId="48147" r:id="rId37" name="Check Box 19">
              <controlPr defaultSize="0" autoFill="0" autoLine="0" autoPict="0">
                <anchor moveWithCells="1">
                  <from>
                    <xdr:col>2</xdr:col>
                    <xdr:colOff>259080</xdr:colOff>
                    <xdr:row>20</xdr:row>
                    <xdr:rowOff>0</xdr:rowOff>
                  </from>
                  <to>
                    <xdr:col>2</xdr:col>
                    <xdr:colOff>632460</xdr:colOff>
                    <xdr:row>20</xdr:row>
                    <xdr:rowOff>228600</xdr:rowOff>
                  </to>
                </anchor>
              </controlPr>
            </control>
          </mc:Choice>
        </mc:AlternateContent>
        <mc:AlternateContent xmlns:mc="http://schemas.openxmlformats.org/markup-compatibility/2006">
          <mc:Choice Requires="x14">
            <control shapeId="48148" r:id="rId38" name="Check Box 20">
              <controlPr defaultSize="0" autoFill="0" autoLine="0" autoPict="0">
                <anchor moveWithCells="1">
                  <from>
                    <xdr:col>1</xdr:col>
                    <xdr:colOff>228600</xdr:colOff>
                    <xdr:row>19</xdr:row>
                    <xdr:rowOff>228600</xdr:rowOff>
                  </from>
                  <to>
                    <xdr:col>1</xdr:col>
                    <xdr:colOff>457200</xdr:colOff>
                    <xdr:row>20</xdr:row>
                    <xdr:rowOff>228600</xdr:rowOff>
                  </to>
                </anchor>
              </controlPr>
            </control>
          </mc:Choice>
        </mc:AlternateContent>
        <mc:AlternateContent xmlns:mc="http://schemas.openxmlformats.org/markup-compatibility/2006">
          <mc:Choice Requires="x14">
            <control shapeId="48149" r:id="rId39" name="Check Box 21">
              <controlPr defaultSize="0" autoFill="0" autoLine="0" autoPict="0">
                <anchor moveWithCells="1">
                  <from>
                    <xdr:col>0</xdr:col>
                    <xdr:colOff>175260</xdr:colOff>
                    <xdr:row>24</xdr:row>
                    <xdr:rowOff>152400</xdr:rowOff>
                  </from>
                  <to>
                    <xdr:col>0</xdr:col>
                    <xdr:colOff>480060</xdr:colOff>
                    <xdr:row>26</xdr:row>
                    <xdr:rowOff>22860</xdr:rowOff>
                  </to>
                </anchor>
              </controlPr>
            </control>
          </mc:Choice>
        </mc:AlternateContent>
        <mc:AlternateContent xmlns:mc="http://schemas.openxmlformats.org/markup-compatibility/2006">
          <mc:Choice Requires="x14">
            <control shapeId="48150" r:id="rId40" name="Check Box 22">
              <controlPr defaultSize="0" autoFill="0" autoLine="0" autoPict="0">
                <anchor moveWithCells="1">
                  <from>
                    <xdr:col>2</xdr:col>
                    <xdr:colOff>198120</xdr:colOff>
                    <xdr:row>24</xdr:row>
                    <xdr:rowOff>182880</xdr:rowOff>
                  </from>
                  <to>
                    <xdr:col>2</xdr:col>
                    <xdr:colOff>403860</xdr:colOff>
                    <xdr:row>26</xdr:row>
                    <xdr:rowOff>30480</xdr:rowOff>
                  </to>
                </anchor>
              </controlPr>
            </control>
          </mc:Choice>
        </mc:AlternateContent>
        <mc:AlternateContent xmlns:mc="http://schemas.openxmlformats.org/markup-compatibility/2006">
          <mc:Choice Requires="x14">
            <control shapeId="48151" r:id="rId41" name="Check Box 23">
              <controlPr defaultSize="0" autoFill="0" autoLine="0" autoPict="0">
                <anchor moveWithCells="1">
                  <from>
                    <xdr:col>1</xdr:col>
                    <xdr:colOff>182880</xdr:colOff>
                    <xdr:row>24</xdr:row>
                    <xdr:rowOff>160020</xdr:rowOff>
                  </from>
                  <to>
                    <xdr:col>1</xdr:col>
                    <xdr:colOff>411480</xdr:colOff>
                    <xdr:row>26</xdr:row>
                    <xdr:rowOff>7620</xdr:rowOff>
                  </to>
                </anchor>
              </controlPr>
            </control>
          </mc:Choice>
        </mc:AlternateContent>
        <mc:AlternateContent xmlns:mc="http://schemas.openxmlformats.org/markup-compatibility/2006">
          <mc:Choice Requires="x14">
            <control shapeId="48152" r:id="rId42" name="Check Box 24">
              <controlPr defaultSize="0" autoFill="0" autoLine="0" autoPict="0">
                <anchor moveWithCells="1">
                  <from>
                    <xdr:col>0</xdr:col>
                    <xdr:colOff>198120</xdr:colOff>
                    <xdr:row>28</xdr:row>
                    <xdr:rowOff>83820</xdr:rowOff>
                  </from>
                  <to>
                    <xdr:col>0</xdr:col>
                    <xdr:colOff>502920</xdr:colOff>
                    <xdr:row>29</xdr:row>
                    <xdr:rowOff>160020</xdr:rowOff>
                  </to>
                </anchor>
              </controlPr>
            </control>
          </mc:Choice>
        </mc:AlternateContent>
        <mc:AlternateContent xmlns:mc="http://schemas.openxmlformats.org/markup-compatibility/2006">
          <mc:Choice Requires="x14">
            <control shapeId="48153" r:id="rId43" name="Check Box 25">
              <controlPr defaultSize="0" autoFill="0" autoLine="0" autoPict="0">
                <anchor moveWithCells="1">
                  <from>
                    <xdr:col>2</xdr:col>
                    <xdr:colOff>182880</xdr:colOff>
                    <xdr:row>28</xdr:row>
                    <xdr:rowOff>60960</xdr:rowOff>
                  </from>
                  <to>
                    <xdr:col>2</xdr:col>
                    <xdr:colOff>632460</xdr:colOff>
                    <xdr:row>29</xdr:row>
                    <xdr:rowOff>106680</xdr:rowOff>
                  </to>
                </anchor>
              </controlPr>
            </control>
          </mc:Choice>
        </mc:AlternateContent>
        <mc:AlternateContent xmlns:mc="http://schemas.openxmlformats.org/markup-compatibility/2006">
          <mc:Choice Requires="x14">
            <control shapeId="48154" r:id="rId44" name="Check Box 26">
              <controlPr defaultSize="0" autoFill="0" autoLine="0" autoPict="0">
                <anchor moveWithCells="1">
                  <from>
                    <xdr:col>1</xdr:col>
                    <xdr:colOff>198120</xdr:colOff>
                    <xdr:row>28</xdr:row>
                    <xdr:rowOff>76200</xdr:rowOff>
                  </from>
                  <to>
                    <xdr:col>1</xdr:col>
                    <xdr:colOff>426720</xdr:colOff>
                    <xdr:row>29</xdr:row>
                    <xdr:rowOff>114300</xdr:rowOff>
                  </to>
                </anchor>
              </controlPr>
            </control>
          </mc:Choice>
        </mc:AlternateContent>
        <mc:AlternateContent xmlns:mc="http://schemas.openxmlformats.org/markup-compatibility/2006">
          <mc:Choice Requires="x14">
            <control shapeId="48155" r:id="rId45" name="Check Box 27">
              <controlPr defaultSize="0" autoFill="0" autoLine="0" autoPict="0">
                <anchor moveWithCells="1">
                  <from>
                    <xdr:col>0</xdr:col>
                    <xdr:colOff>182880</xdr:colOff>
                    <xdr:row>33</xdr:row>
                    <xdr:rowOff>137160</xdr:rowOff>
                  </from>
                  <to>
                    <xdr:col>1</xdr:col>
                    <xdr:colOff>60960</xdr:colOff>
                    <xdr:row>35</xdr:row>
                    <xdr:rowOff>45720</xdr:rowOff>
                  </to>
                </anchor>
              </controlPr>
            </control>
          </mc:Choice>
        </mc:AlternateContent>
        <mc:AlternateContent xmlns:mc="http://schemas.openxmlformats.org/markup-compatibility/2006">
          <mc:Choice Requires="x14">
            <control shapeId="48156" r:id="rId46" name="Check Box 28">
              <controlPr defaultSize="0" autoFill="0" autoLine="0" autoPict="0">
                <anchor moveWithCells="1">
                  <from>
                    <xdr:col>2</xdr:col>
                    <xdr:colOff>236220</xdr:colOff>
                    <xdr:row>33</xdr:row>
                    <xdr:rowOff>144780</xdr:rowOff>
                  </from>
                  <to>
                    <xdr:col>2</xdr:col>
                    <xdr:colOff>655320</xdr:colOff>
                    <xdr:row>35</xdr:row>
                    <xdr:rowOff>38100</xdr:rowOff>
                  </to>
                </anchor>
              </controlPr>
            </control>
          </mc:Choice>
        </mc:AlternateContent>
        <mc:AlternateContent xmlns:mc="http://schemas.openxmlformats.org/markup-compatibility/2006">
          <mc:Choice Requires="x14">
            <control shapeId="48157" r:id="rId47" name="Check Box 29">
              <controlPr defaultSize="0" autoFill="0" autoLine="0" autoPict="0">
                <anchor moveWithCells="1">
                  <from>
                    <xdr:col>1</xdr:col>
                    <xdr:colOff>213360</xdr:colOff>
                    <xdr:row>33</xdr:row>
                    <xdr:rowOff>144780</xdr:rowOff>
                  </from>
                  <to>
                    <xdr:col>2</xdr:col>
                    <xdr:colOff>45720</xdr:colOff>
                    <xdr:row>35</xdr:row>
                    <xdr:rowOff>45720</xdr:rowOff>
                  </to>
                </anchor>
              </controlPr>
            </control>
          </mc:Choice>
        </mc:AlternateContent>
        <mc:AlternateContent xmlns:mc="http://schemas.openxmlformats.org/markup-compatibility/2006">
          <mc:Choice Requires="x14">
            <control shapeId="48158" r:id="rId48" name="Check Box 30">
              <controlPr defaultSize="0" autoFill="0" autoLine="0" autoPict="0">
                <anchor moveWithCells="1">
                  <from>
                    <xdr:col>0</xdr:col>
                    <xdr:colOff>152400</xdr:colOff>
                    <xdr:row>42</xdr:row>
                    <xdr:rowOff>182880</xdr:rowOff>
                  </from>
                  <to>
                    <xdr:col>0</xdr:col>
                    <xdr:colOff>457200</xdr:colOff>
                    <xdr:row>43</xdr:row>
                    <xdr:rowOff>236220</xdr:rowOff>
                  </to>
                </anchor>
              </controlPr>
            </control>
          </mc:Choice>
        </mc:AlternateContent>
        <mc:AlternateContent xmlns:mc="http://schemas.openxmlformats.org/markup-compatibility/2006">
          <mc:Choice Requires="x14">
            <control shapeId="48159" r:id="rId49" name="Check Box 31">
              <controlPr defaultSize="0" autoFill="0" autoLine="0" autoPict="0">
                <anchor moveWithCells="1">
                  <from>
                    <xdr:col>2</xdr:col>
                    <xdr:colOff>198120</xdr:colOff>
                    <xdr:row>42</xdr:row>
                    <xdr:rowOff>182880</xdr:rowOff>
                  </from>
                  <to>
                    <xdr:col>2</xdr:col>
                    <xdr:colOff>403860</xdr:colOff>
                    <xdr:row>43</xdr:row>
                    <xdr:rowOff>220980</xdr:rowOff>
                  </to>
                </anchor>
              </controlPr>
            </control>
          </mc:Choice>
        </mc:AlternateContent>
        <mc:AlternateContent xmlns:mc="http://schemas.openxmlformats.org/markup-compatibility/2006">
          <mc:Choice Requires="x14">
            <control shapeId="48160" r:id="rId50" name="Check Box 32">
              <controlPr defaultSize="0" autoFill="0" autoLine="0" autoPict="0">
                <anchor moveWithCells="1">
                  <from>
                    <xdr:col>1</xdr:col>
                    <xdr:colOff>190500</xdr:colOff>
                    <xdr:row>42</xdr:row>
                    <xdr:rowOff>182880</xdr:rowOff>
                  </from>
                  <to>
                    <xdr:col>2</xdr:col>
                    <xdr:colOff>0</xdr:colOff>
                    <xdr:row>43</xdr:row>
                    <xdr:rowOff>220980</xdr:rowOff>
                  </to>
                </anchor>
              </controlPr>
            </control>
          </mc:Choice>
        </mc:AlternateContent>
        <mc:AlternateContent xmlns:mc="http://schemas.openxmlformats.org/markup-compatibility/2006">
          <mc:Choice Requires="x14">
            <control shapeId="48161" r:id="rId51" name="Check Box 33">
              <controlPr defaultSize="0" autoFill="0" autoLine="0" autoPict="0">
                <anchor moveWithCells="1">
                  <from>
                    <xdr:col>0</xdr:col>
                    <xdr:colOff>190500</xdr:colOff>
                    <xdr:row>48</xdr:row>
                    <xdr:rowOff>0</xdr:rowOff>
                  </from>
                  <to>
                    <xdr:col>0</xdr:col>
                    <xdr:colOff>525780</xdr:colOff>
                    <xdr:row>49</xdr:row>
                    <xdr:rowOff>22860</xdr:rowOff>
                  </to>
                </anchor>
              </controlPr>
            </control>
          </mc:Choice>
        </mc:AlternateContent>
        <mc:AlternateContent xmlns:mc="http://schemas.openxmlformats.org/markup-compatibility/2006">
          <mc:Choice Requires="x14">
            <control shapeId="48162" r:id="rId52" name="Check Box 34">
              <controlPr defaultSize="0" autoFill="0" autoLine="0" autoPict="0">
                <anchor moveWithCells="1">
                  <from>
                    <xdr:col>2</xdr:col>
                    <xdr:colOff>228600</xdr:colOff>
                    <xdr:row>48</xdr:row>
                    <xdr:rowOff>0</xdr:rowOff>
                  </from>
                  <to>
                    <xdr:col>2</xdr:col>
                    <xdr:colOff>647700</xdr:colOff>
                    <xdr:row>49</xdr:row>
                    <xdr:rowOff>22860</xdr:rowOff>
                  </to>
                </anchor>
              </controlPr>
            </control>
          </mc:Choice>
        </mc:AlternateContent>
        <mc:AlternateContent xmlns:mc="http://schemas.openxmlformats.org/markup-compatibility/2006">
          <mc:Choice Requires="x14">
            <control shapeId="48163" r:id="rId53" name="Check Box 35">
              <controlPr defaultSize="0" autoFill="0" autoLine="0" autoPict="0">
                <anchor moveWithCells="1">
                  <from>
                    <xdr:col>1</xdr:col>
                    <xdr:colOff>190500</xdr:colOff>
                    <xdr:row>48</xdr:row>
                    <xdr:rowOff>7620</xdr:rowOff>
                  </from>
                  <to>
                    <xdr:col>1</xdr:col>
                    <xdr:colOff>594360</xdr:colOff>
                    <xdr:row>49</xdr:row>
                    <xdr:rowOff>30480</xdr:rowOff>
                  </to>
                </anchor>
              </controlPr>
            </control>
          </mc:Choice>
        </mc:AlternateContent>
        <mc:AlternateContent xmlns:mc="http://schemas.openxmlformats.org/markup-compatibility/2006">
          <mc:Choice Requires="x14">
            <control shapeId="48164" r:id="rId54" name="Check Box 36">
              <controlPr defaultSize="0" autoFill="0" autoLine="0" autoPict="0">
                <anchor moveWithCells="1">
                  <from>
                    <xdr:col>0</xdr:col>
                    <xdr:colOff>175260</xdr:colOff>
                    <xdr:row>52</xdr:row>
                    <xdr:rowOff>152400</xdr:rowOff>
                  </from>
                  <to>
                    <xdr:col>0</xdr:col>
                    <xdr:colOff>480060</xdr:colOff>
                    <xdr:row>53</xdr:row>
                    <xdr:rowOff>220980</xdr:rowOff>
                  </to>
                </anchor>
              </controlPr>
            </control>
          </mc:Choice>
        </mc:AlternateContent>
        <mc:AlternateContent xmlns:mc="http://schemas.openxmlformats.org/markup-compatibility/2006">
          <mc:Choice Requires="x14">
            <control shapeId="48165" r:id="rId55" name="Check Box 37">
              <controlPr defaultSize="0" autoFill="0" autoLine="0" autoPict="0">
                <anchor moveWithCells="1">
                  <from>
                    <xdr:col>2</xdr:col>
                    <xdr:colOff>198120</xdr:colOff>
                    <xdr:row>52</xdr:row>
                    <xdr:rowOff>182880</xdr:rowOff>
                  </from>
                  <to>
                    <xdr:col>2</xdr:col>
                    <xdr:colOff>403860</xdr:colOff>
                    <xdr:row>53</xdr:row>
                    <xdr:rowOff>228600</xdr:rowOff>
                  </to>
                </anchor>
              </controlPr>
            </control>
          </mc:Choice>
        </mc:AlternateContent>
        <mc:AlternateContent xmlns:mc="http://schemas.openxmlformats.org/markup-compatibility/2006">
          <mc:Choice Requires="x14">
            <control shapeId="48166" r:id="rId56" name="Check Box 38">
              <controlPr defaultSize="0" autoFill="0" autoLine="0" autoPict="0">
                <anchor moveWithCells="1">
                  <from>
                    <xdr:col>1</xdr:col>
                    <xdr:colOff>182880</xdr:colOff>
                    <xdr:row>52</xdr:row>
                    <xdr:rowOff>160020</xdr:rowOff>
                  </from>
                  <to>
                    <xdr:col>1</xdr:col>
                    <xdr:colOff>411480</xdr:colOff>
                    <xdr:row>53</xdr:row>
                    <xdr:rowOff>213360</xdr:rowOff>
                  </to>
                </anchor>
              </controlPr>
            </control>
          </mc:Choice>
        </mc:AlternateContent>
        <mc:AlternateContent xmlns:mc="http://schemas.openxmlformats.org/markup-compatibility/2006">
          <mc:Choice Requires="x14">
            <control shapeId="48167" r:id="rId57" name="Check Box 39">
              <controlPr defaultSize="0" autoFill="0" autoLine="0" autoPict="0">
                <anchor moveWithCells="1">
                  <from>
                    <xdr:col>0</xdr:col>
                    <xdr:colOff>182880</xdr:colOff>
                    <xdr:row>57</xdr:row>
                    <xdr:rowOff>160020</xdr:rowOff>
                  </from>
                  <to>
                    <xdr:col>1</xdr:col>
                    <xdr:colOff>114300</xdr:colOff>
                    <xdr:row>59</xdr:row>
                    <xdr:rowOff>30480</xdr:rowOff>
                  </to>
                </anchor>
              </controlPr>
            </control>
          </mc:Choice>
        </mc:AlternateContent>
        <mc:AlternateContent xmlns:mc="http://schemas.openxmlformats.org/markup-compatibility/2006">
          <mc:Choice Requires="x14">
            <control shapeId="48168" r:id="rId58" name="Check Box 40">
              <controlPr defaultSize="0" autoFill="0" autoLine="0" autoPict="0">
                <anchor moveWithCells="1">
                  <from>
                    <xdr:col>2</xdr:col>
                    <xdr:colOff>228600</xdr:colOff>
                    <xdr:row>57</xdr:row>
                    <xdr:rowOff>160020</xdr:rowOff>
                  </from>
                  <to>
                    <xdr:col>2</xdr:col>
                    <xdr:colOff>647700</xdr:colOff>
                    <xdr:row>59</xdr:row>
                    <xdr:rowOff>30480</xdr:rowOff>
                  </to>
                </anchor>
              </controlPr>
            </control>
          </mc:Choice>
        </mc:AlternateContent>
        <mc:AlternateContent xmlns:mc="http://schemas.openxmlformats.org/markup-compatibility/2006">
          <mc:Choice Requires="x14">
            <control shapeId="48169" r:id="rId59" name="Check Box 41">
              <controlPr defaultSize="0" autoFill="0" autoLine="0" autoPict="0">
                <anchor moveWithCells="1">
                  <from>
                    <xdr:col>1</xdr:col>
                    <xdr:colOff>190500</xdr:colOff>
                    <xdr:row>57</xdr:row>
                    <xdr:rowOff>160020</xdr:rowOff>
                  </from>
                  <to>
                    <xdr:col>1</xdr:col>
                    <xdr:colOff>594360</xdr:colOff>
                    <xdr:row>59</xdr:row>
                    <xdr:rowOff>30480</xdr:rowOff>
                  </to>
                </anchor>
              </controlPr>
            </control>
          </mc:Choice>
        </mc:AlternateContent>
        <mc:AlternateContent xmlns:mc="http://schemas.openxmlformats.org/markup-compatibility/2006">
          <mc:Choice Requires="x14">
            <control shapeId="48170" r:id="rId60" name="Check Box 42">
              <controlPr defaultSize="0" autoFill="0" autoLine="0" autoPict="0">
                <anchor moveWithCells="1">
                  <from>
                    <xdr:col>0</xdr:col>
                    <xdr:colOff>182880</xdr:colOff>
                    <xdr:row>59</xdr:row>
                    <xdr:rowOff>160020</xdr:rowOff>
                  </from>
                  <to>
                    <xdr:col>1</xdr:col>
                    <xdr:colOff>68580</xdr:colOff>
                    <xdr:row>61</xdr:row>
                    <xdr:rowOff>30480</xdr:rowOff>
                  </to>
                </anchor>
              </controlPr>
            </control>
          </mc:Choice>
        </mc:AlternateContent>
        <mc:AlternateContent xmlns:mc="http://schemas.openxmlformats.org/markup-compatibility/2006">
          <mc:Choice Requires="x14">
            <control shapeId="48171" r:id="rId61" name="Check Box 43">
              <controlPr defaultSize="0" autoFill="0" autoLine="0" autoPict="0">
                <anchor moveWithCells="1">
                  <from>
                    <xdr:col>2</xdr:col>
                    <xdr:colOff>228600</xdr:colOff>
                    <xdr:row>59</xdr:row>
                    <xdr:rowOff>175260</xdr:rowOff>
                  </from>
                  <to>
                    <xdr:col>2</xdr:col>
                    <xdr:colOff>647700</xdr:colOff>
                    <xdr:row>61</xdr:row>
                    <xdr:rowOff>38100</xdr:rowOff>
                  </to>
                </anchor>
              </controlPr>
            </control>
          </mc:Choice>
        </mc:AlternateContent>
        <mc:AlternateContent xmlns:mc="http://schemas.openxmlformats.org/markup-compatibility/2006">
          <mc:Choice Requires="x14">
            <control shapeId="48172" r:id="rId62" name="Check Box 44">
              <controlPr defaultSize="0" autoFill="0" autoLine="0" autoPict="0">
                <anchor moveWithCells="1">
                  <from>
                    <xdr:col>1</xdr:col>
                    <xdr:colOff>190500</xdr:colOff>
                    <xdr:row>59</xdr:row>
                    <xdr:rowOff>175260</xdr:rowOff>
                  </from>
                  <to>
                    <xdr:col>1</xdr:col>
                    <xdr:colOff>594360</xdr:colOff>
                    <xdr:row>61</xdr:row>
                    <xdr:rowOff>38100</xdr:rowOff>
                  </to>
                </anchor>
              </controlPr>
            </control>
          </mc:Choice>
        </mc:AlternateContent>
        <mc:AlternateContent xmlns:mc="http://schemas.openxmlformats.org/markup-compatibility/2006">
          <mc:Choice Requires="x14">
            <control shapeId="48173" r:id="rId63" name="Check Box 45">
              <controlPr defaultSize="0" autoFill="0" autoLine="0" autoPict="0">
                <anchor moveWithCells="1">
                  <from>
                    <xdr:col>0</xdr:col>
                    <xdr:colOff>182880</xdr:colOff>
                    <xdr:row>61</xdr:row>
                    <xdr:rowOff>198120</xdr:rowOff>
                  </from>
                  <to>
                    <xdr:col>0</xdr:col>
                    <xdr:colOff>518160</xdr:colOff>
                    <xdr:row>63</xdr:row>
                    <xdr:rowOff>45720</xdr:rowOff>
                  </to>
                </anchor>
              </controlPr>
            </control>
          </mc:Choice>
        </mc:AlternateContent>
        <mc:AlternateContent xmlns:mc="http://schemas.openxmlformats.org/markup-compatibility/2006">
          <mc:Choice Requires="x14">
            <control shapeId="48174" r:id="rId64" name="Check Box 46">
              <controlPr defaultSize="0" autoFill="0" autoLine="0" autoPict="0">
                <anchor moveWithCells="1">
                  <from>
                    <xdr:col>2</xdr:col>
                    <xdr:colOff>236220</xdr:colOff>
                    <xdr:row>61</xdr:row>
                    <xdr:rowOff>190500</xdr:rowOff>
                  </from>
                  <to>
                    <xdr:col>2</xdr:col>
                    <xdr:colOff>655320</xdr:colOff>
                    <xdr:row>63</xdr:row>
                    <xdr:rowOff>38100</xdr:rowOff>
                  </to>
                </anchor>
              </controlPr>
            </control>
          </mc:Choice>
        </mc:AlternateContent>
        <mc:AlternateContent xmlns:mc="http://schemas.openxmlformats.org/markup-compatibility/2006">
          <mc:Choice Requires="x14">
            <control shapeId="48175" r:id="rId65" name="Check Box 47">
              <controlPr defaultSize="0" autoFill="0" autoLine="0" autoPict="0">
                <anchor moveWithCells="1">
                  <from>
                    <xdr:col>1</xdr:col>
                    <xdr:colOff>198120</xdr:colOff>
                    <xdr:row>61</xdr:row>
                    <xdr:rowOff>190500</xdr:rowOff>
                  </from>
                  <to>
                    <xdr:col>1</xdr:col>
                    <xdr:colOff>601980</xdr:colOff>
                    <xdr:row>63</xdr:row>
                    <xdr:rowOff>38100</xdr:rowOff>
                  </to>
                </anchor>
              </controlPr>
            </control>
          </mc:Choice>
        </mc:AlternateContent>
        <mc:AlternateContent xmlns:mc="http://schemas.openxmlformats.org/markup-compatibility/2006">
          <mc:Choice Requires="x14">
            <control shapeId="48176" r:id="rId66" name="Check Box 48">
              <controlPr defaultSize="0" autoFill="0" autoLine="0" autoPict="0">
                <anchor moveWithCells="1">
                  <from>
                    <xdr:col>0</xdr:col>
                    <xdr:colOff>198120</xdr:colOff>
                    <xdr:row>63</xdr:row>
                    <xdr:rowOff>289560</xdr:rowOff>
                  </from>
                  <to>
                    <xdr:col>0</xdr:col>
                    <xdr:colOff>533400</xdr:colOff>
                    <xdr:row>65</xdr:row>
                    <xdr:rowOff>30480</xdr:rowOff>
                  </to>
                </anchor>
              </controlPr>
            </control>
          </mc:Choice>
        </mc:AlternateContent>
        <mc:AlternateContent xmlns:mc="http://schemas.openxmlformats.org/markup-compatibility/2006">
          <mc:Choice Requires="x14">
            <control shapeId="48177" r:id="rId67" name="Check Box 49">
              <controlPr defaultSize="0" autoFill="0" autoLine="0" autoPict="0">
                <anchor moveWithCells="1">
                  <from>
                    <xdr:col>2</xdr:col>
                    <xdr:colOff>228600</xdr:colOff>
                    <xdr:row>63</xdr:row>
                    <xdr:rowOff>297180</xdr:rowOff>
                  </from>
                  <to>
                    <xdr:col>2</xdr:col>
                    <xdr:colOff>647700</xdr:colOff>
                    <xdr:row>65</xdr:row>
                    <xdr:rowOff>38100</xdr:rowOff>
                  </to>
                </anchor>
              </controlPr>
            </control>
          </mc:Choice>
        </mc:AlternateContent>
        <mc:AlternateContent xmlns:mc="http://schemas.openxmlformats.org/markup-compatibility/2006">
          <mc:Choice Requires="x14">
            <control shapeId="48178" r:id="rId68" name="Check Box 50">
              <controlPr defaultSize="0" autoFill="0" autoLine="0" autoPict="0">
                <anchor moveWithCells="1">
                  <from>
                    <xdr:col>1</xdr:col>
                    <xdr:colOff>198120</xdr:colOff>
                    <xdr:row>63</xdr:row>
                    <xdr:rowOff>297180</xdr:rowOff>
                  </from>
                  <to>
                    <xdr:col>1</xdr:col>
                    <xdr:colOff>601980</xdr:colOff>
                    <xdr:row>65</xdr:row>
                    <xdr:rowOff>38100</xdr:rowOff>
                  </to>
                </anchor>
              </controlPr>
            </control>
          </mc:Choice>
        </mc:AlternateContent>
        <mc:AlternateContent xmlns:mc="http://schemas.openxmlformats.org/markup-compatibility/2006">
          <mc:Choice Requires="x14">
            <control shapeId="48179" r:id="rId69" name="Check Box 51">
              <controlPr defaultSize="0" autoFill="0" autoLine="0" autoPict="0">
                <anchor moveWithCells="1">
                  <from>
                    <xdr:col>0</xdr:col>
                    <xdr:colOff>175260</xdr:colOff>
                    <xdr:row>70</xdr:row>
                    <xdr:rowOff>152400</xdr:rowOff>
                  </from>
                  <to>
                    <xdr:col>0</xdr:col>
                    <xdr:colOff>480060</xdr:colOff>
                    <xdr:row>72</xdr:row>
                    <xdr:rowOff>7620</xdr:rowOff>
                  </to>
                </anchor>
              </controlPr>
            </control>
          </mc:Choice>
        </mc:AlternateContent>
        <mc:AlternateContent xmlns:mc="http://schemas.openxmlformats.org/markup-compatibility/2006">
          <mc:Choice Requires="x14">
            <control shapeId="48180" r:id="rId70" name="Check Box 52">
              <controlPr defaultSize="0" autoFill="0" autoLine="0" autoPict="0">
                <anchor moveWithCells="1">
                  <from>
                    <xdr:col>2</xdr:col>
                    <xdr:colOff>198120</xdr:colOff>
                    <xdr:row>70</xdr:row>
                    <xdr:rowOff>182880</xdr:rowOff>
                  </from>
                  <to>
                    <xdr:col>2</xdr:col>
                    <xdr:colOff>403860</xdr:colOff>
                    <xdr:row>72</xdr:row>
                    <xdr:rowOff>22860</xdr:rowOff>
                  </to>
                </anchor>
              </controlPr>
            </control>
          </mc:Choice>
        </mc:AlternateContent>
        <mc:AlternateContent xmlns:mc="http://schemas.openxmlformats.org/markup-compatibility/2006">
          <mc:Choice Requires="x14">
            <control shapeId="48181" r:id="rId71" name="Check Box 53">
              <controlPr defaultSize="0" autoFill="0" autoLine="0" autoPict="0">
                <anchor moveWithCells="1">
                  <from>
                    <xdr:col>1</xdr:col>
                    <xdr:colOff>182880</xdr:colOff>
                    <xdr:row>70</xdr:row>
                    <xdr:rowOff>160020</xdr:rowOff>
                  </from>
                  <to>
                    <xdr:col>1</xdr:col>
                    <xdr:colOff>411480</xdr:colOff>
                    <xdr:row>72</xdr:row>
                    <xdr:rowOff>0</xdr:rowOff>
                  </to>
                </anchor>
              </controlPr>
            </control>
          </mc:Choice>
        </mc:AlternateContent>
        <mc:AlternateContent xmlns:mc="http://schemas.openxmlformats.org/markup-compatibility/2006">
          <mc:Choice Requires="x14">
            <control shapeId="48182" r:id="rId72" name="Check Box 54">
              <controlPr defaultSize="0" autoFill="0" autoLine="0" autoPict="0">
                <anchor moveWithCells="1">
                  <from>
                    <xdr:col>0</xdr:col>
                    <xdr:colOff>175260</xdr:colOff>
                    <xdr:row>72</xdr:row>
                    <xdr:rowOff>152400</xdr:rowOff>
                  </from>
                  <to>
                    <xdr:col>0</xdr:col>
                    <xdr:colOff>480060</xdr:colOff>
                    <xdr:row>73</xdr:row>
                    <xdr:rowOff>213360</xdr:rowOff>
                  </to>
                </anchor>
              </controlPr>
            </control>
          </mc:Choice>
        </mc:AlternateContent>
        <mc:AlternateContent xmlns:mc="http://schemas.openxmlformats.org/markup-compatibility/2006">
          <mc:Choice Requires="x14">
            <control shapeId="48183" r:id="rId73" name="Check Box 55">
              <controlPr defaultSize="0" autoFill="0" autoLine="0" autoPict="0">
                <anchor moveWithCells="1">
                  <from>
                    <xdr:col>2</xdr:col>
                    <xdr:colOff>198120</xdr:colOff>
                    <xdr:row>72</xdr:row>
                    <xdr:rowOff>182880</xdr:rowOff>
                  </from>
                  <to>
                    <xdr:col>2</xdr:col>
                    <xdr:colOff>403860</xdr:colOff>
                    <xdr:row>73</xdr:row>
                    <xdr:rowOff>220980</xdr:rowOff>
                  </to>
                </anchor>
              </controlPr>
            </control>
          </mc:Choice>
        </mc:AlternateContent>
        <mc:AlternateContent xmlns:mc="http://schemas.openxmlformats.org/markup-compatibility/2006">
          <mc:Choice Requires="x14">
            <control shapeId="48184" r:id="rId74" name="Check Box 56">
              <controlPr defaultSize="0" autoFill="0" autoLine="0" autoPict="0">
                <anchor moveWithCells="1">
                  <from>
                    <xdr:col>1</xdr:col>
                    <xdr:colOff>182880</xdr:colOff>
                    <xdr:row>72</xdr:row>
                    <xdr:rowOff>160020</xdr:rowOff>
                  </from>
                  <to>
                    <xdr:col>1</xdr:col>
                    <xdr:colOff>411480</xdr:colOff>
                    <xdr:row>73</xdr:row>
                    <xdr:rowOff>198120</xdr:rowOff>
                  </to>
                </anchor>
              </controlPr>
            </control>
          </mc:Choice>
        </mc:AlternateContent>
        <mc:AlternateContent xmlns:mc="http://schemas.openxmlformats.org/markup-compatibility/2006">
          <mc:Choice Requires="x14">
            <control shapeId="48185" r:id="rId75" name="Check Box 57">
              <controlPr defaultSize="0" autoFill="0" autoLine="0" autoPict="0">
                <anchor moveWithCells="1">
                  <from>
                    <xdr:col>0</xdr:col>
                    <xdr:colOff>182880</xdr:colOff>
                    <xdr:row>77</xdr:row>
                    <xdr:rowOff>198120</xdr:rowOff>
                  </from>
                  <to>
                    <xdr:col>0</xdr:col>
                    <xdr:colOff>518160</xdr:colOff>
                    <xdr:row>79</xdr:row>
                    <xdr:rowOff>0</xdr:rowOff>
                  </to>
                </anchor>
              </controlPr>
            </control>
          </mc:Choice>
        </mc:AlternateContent>
        <mc:AlternateContent xmlns:mc="http://schemas.openxmlformats.org/markup-compatibility/2006">
          <mc:Choice Requires="x14">
            <control shapeId="48186" r:id="rId76" name="Check Box 58">
              <controlPr defaultSize="0" autoFill="0" autoLine="0" autoPict="0">
                <anchor moveWithCells="1">
                  <from>
                    <xdr:col>2</xdr:col>
                    <xdr:colOff>236220</xdr:colOff>
                    <xdr:row>77</xdr:row>
                    <xdr:rowOff>190500</xdr:rowOff>
                  </from>
                  <to>
                    <xdr:col>2</xdr:col>
                    <xdr:colOff>655320</xdr:colOff>
                    <xdr:row>78</xdr:row>
                    <xdr:rowOff>236220</xdr:rowOff>
                  </to>
                </anchor>
              </controlPr>
            </control>
          </mc:Choice>
        </mc:AlternateContent>
        <mc:AlternateContent xmlns:mc="http://schemas.openxmlformats.org/markup-compatibility/2006">
          <mc:Choice Requires="x14">
            <control shapeId="48187" r:id="rId77" name="Check Box 59">
              <controlPr defaultSize="0" autoFill="0" autoLine="0" autoPict="0">
                <anchor moveWithCells="1">
                  <from>
                    <xdr:col>1</xdr:col>
                    <xdr:colOff>198120</xdr:colOff>
                    <xdr:row>77</xdr:row>
                    <xdr:rowOff>190500</xdr:rowOff>
                  </from>
                  <to>
                    <xdr:col>1</xdr:col>
                    <xdr:colOff>601980</xdr:colOff>
                    <xdr:row>78</xdr:row>
                    <xdr:rowOff>236220</xdr:rowOff>
                  </to>
                </anchor>
              </controlPr>
            </control>
          </mc:Choice>
        </mc:AlternateContent>
        <mc:AlternateContent xmlns:mc="http://schemas.openxmlformats.org/markup-compatibility/2006">
          <mc:Choice Requires="x14">
            <control shapeId="48188" r:id="rId78" name="Check Box 60">
              <controlPr defaultSize="0" autoFill="0" autoLine="0" autoPict="0">
                <anchor moveWithCells="1">
                  <from>
                    <xdr:col>0</xdr:col>
                    <xdr:colOff>198120</xdr:colOff>
                    <xdr:row>83</xdr:row>
                    <xdr:rowOff>99060</xdr:rowOff>
                  </from>
                  <to>
                    <xdr:col>1</xdr:col>
                    <xdr:colOff>38100</xdr:colOff>
                    <xdr:row>83</xdr:row>
                    <xdr:rowOff>228600</xdr:rowOff>
                  </to>
                </anchor>
              </controlPr>
            </control>
          </mc:Choice>
        </mc:AlternateContent>
        <mc:AlternateContent xmlns:mc="http://schemas.openxmlformats.org/markup-compatibility/2006">
          <mc:Choice Requires="x14">
            <control shapeId="48189" r:id="rId79" name="Check Box 61">
              <controlPr defaultSize="0" autoFill="0" autoLine="0" autoPict="0">
                <anchor moveWithCells="1">
                  <from>
                    <xdr:col>2</xdr:col>
                    <xdr:colOff>228600</xdr:colOff>
                    <xdr:row>83</xdr:row>
                    <xdr:rowOff>76200</xdr:rowOff>
                  </from>
                  <to>
                    <xdr:col>3</xdr:col>
                    <xdr:colOff>45720</xdr:colOff>
                    <xdr:row>83</xdr:row>
                    <xdr:rowOff>289560</xdr:rowOff>
                  </to>
                </anchor>
              </controlPr>
            </control>
          </mc:Choice>
        </mc:AlternateContent>
        <mc:AlternateContent xmlns:mc="http://schemas.openxmlformats.org/markup-compatibility/2006">
          <mc:Choice Requires="x14">
            <control shapeId="48190" r:id="rId80" name="Check Box 62">
              <controlPr defaultSize="0" autoFill="0" autoLine="0" autoPict="0">
                <anchor moveWithCells="1">
                  <from>
                    <xdr:col>1</xdr:col>
                    <xdr:colOff>220980</xdr:colOff>
                    <xdr:row>83</xdr:row>
                    <xdr:rowOff>45720</xdr:rowOff>
                  </from>
                  <to>
                    <xdr:col>2</xdr:col>
                    <xdr:colOff>99060</xdr:colOff>
                    <xdr:row>83</xdr:row>
                    <xdr:rowOff>274320</xdr:rowOff>
                  </to>
                </anchor>
              </controlPr>
            </control>
          </mc:Choice>
        </mc:AlternateContent>
        <mc:AlternateContent xmlns:mc="http://schemas.openxmlformats.org/markup-compatibility/2006">
          <mc:Choice Requires="x14">
            <control shapeId="48193" r:id="rId81" name="Check Box 65">
              <controlPr defaultSize="0" autoFill="0" autoLine="0" autoPict="0">
                <anchor moveWithCells="1">
                  <from>
                    <xdr:col>0</xdr:col>
                    <xdr:colOff>198120</xdr:colOff>
                    <xdr:row>85</xdr:row>
                    <xdr:rowOff>106680</xdr:rowOff>
                  </from>
                  <to>
                    <xdr:col>1</xdr:col>
                    <xdr:colOff>38100</xdr:colOff>
                    <xdr:row>85</xdr:row>
                    <xdr:rowOff>236220</xdr:rowOff>
                  </to>
                </anchor>
              </controlPr>
            </control>
          </mc:Choice>
        </mc:AlternateContent>
        <mc:AlternateContent xmlns:mc="http://schemas.openxmlformats.org/markup-compatibility/2006">
          <mc:Choice Requires="x14">
            <control shapeId="48194" r:id="rId82" name="Check Box 66">
              <controlPr defaultSize="0" autoFill="0" autoLine="0" autoPict="0">
                <anchor moveWithCells="1">
                  <from>
                    <xdr:col>2</xdr:col>
                    <xdr:colOff>198120</xdr:colOff>
                    <xdr:row>85</xdr:row>
                    <xdr:rowOff>83820</xdr:rowOff>
                  </from>
                  <to>
                    <xdr:col>3</xdr:col>
                    <xdr:colOff>22860</xdr:colOff>
                    <xdr:row>85</xdr:row>
                    <xdr:rowOff>297180</xdr:rowOff>
                  </to>
                </anchor>
              </controlPr>
            </control>
          </mc:Choice>
        </mc:AlternateContent>
        <mc:AlternateContent xmlns:mc="http://schemas.openxmlformats.org/markup-compatibility/2006">
          <mc:Choice Requires="x14">
            <control shapeId="48195" r:id="rId83" name="Check Box 67">
              <controlPr defaultSize="0" autoFill="0" autoLine="0" autoPict="0">
                <anchor moveWithCells="1">
                  <from>
                    <xdr:col>1</xdr:col>
                    <xdr:colOff>220980</xdr:colOff>
                    <xdr:row>85</xdr:row>
                    <xdr:rowOff>68580</xdr:rowOff>
                  </from>
                  <to>
                    <xdr:col>2</xdr:col>
                    <xdr:colOff>99060</xdr:colOff>
                    <xdr:row>85</xdr:row>
                    <xdr:rowOff>297180</xdr:rowOff>
                  </to>
                </anchor>
              </controlPr>
            </control>
          </mc:Choice>
        </mc:AlternateContent>
        <mc:AlternateContent xmlns:mc="http://schemas.openxmlformats.org/markup-compatibility/2006">
          <mc:Choice Requires="x14">
            <control shapeId="48196" r:id="rId84" name="Check Box 68">
              <controlPr defaultSize="0" autoFill="0" autoLine="0" autoPict="0">
                <anchor moveWithCells="1">
                  <from>
                    <xdr:col>0</xdr:col>
                    <xdr:colOff>182880</xdr:colOff>
                    <xdr:row>89</xdr:row>
                    <xdr:rowOff>45720</xdr:rowOff>
                  </from>
                  <to>
                    <xdr:col>1</xdr:col>
                    <xdr:colOff>22860</xdr:colOff>
                    <xdr:row>89</xdr:row>
                    <xdr:rowOff>182880</xdr:rowOff>
                  </to>
                </anchor>
              </controlPr>
            </control>
          </mc:Choice>
        </mc:AlternateContent>
        <mc:AlternateContent xmlns:mc="http://schemas.openxmlformats.org/markup-compatibility/2006">
          <mc:Choice Requires="x14">
            <control shapeId="48197" r:id="rId85" name="Check Box 69">
              <controlPr defaultSize="0" autoFill="0" autoLine="0" autoPict="0">
                <anchor moveWithCells="1">
                  <from>
                    <xdr:col>2</xdr:col>
                    <xdr:colOff>190500</xdr:colOff>
                    <xdr:row>89</xdr:row>
                    <xdr:rowOff>0</xdr:rowOff>
                  </from>
                  <to>
                    <xdr:col>3</xdr:col>
                    <xdr:colOff>7620</xdr:colOff>
                    <xdr:row>89</xdr:row>
                    <xdr:rowOff>213360</xdr:rowOff>
                  </to>
                </anchor>
              </controlPr>
            </control>
          </mc:Choice>
        </mc:AlternateContent>
        <mc:AlternateContent xmlns:mc="http://schemas.openxmlformats.org/markup-compatibility/2006">
          <mc:Choice Requires="x14">
            <control shapeId="48198" r:id="rId86" name="Check Box 70">
              <controlPr defaultSize="0" autoFill="0" autoLine="0" autoPict="0">
                <anchor moveWithCells="1">
                  <from>
                    <xdr:col>1</xdr:col>
                    <xdr:colOff>220980</xdr:colOff>
                    <xdr:row>88</xdr:row>
                    <xdr:rowOff>182880</xdr:rowOff>
                  </from>
                  <to>
                    <xdr:col>2</xdr:col>
                    <xdr:colOff>99060</xdr:colOff>
                    <xdr:row>89</xdr:row>
                    <xdr:rowOff>213360</xdr:rowOff>
                  </to>
                </anchor>
              </controlPr>
            </control>
          </mc:Choice>
        </mc:AlternateContent>
        <mc:AlternateContent xmlns:mc="http://schemas.openxmlformats.org/markup-compatibility/2006">
          <mc:Choice Requires="x14">
            <control shapeId="48199" r:id="rId87" name="Check Box 71">
              <controlPr defaultSize="0" autoFill="0" autoLine="0" autoPict="0">
                <anchor moveWithCells="1">
                  <from>
                    <xdr:col>2</xdr:col>
                    <xdr:colOff>190500</xdr:colOff>
                    <xdr:row>89</xdr:row>
                    <xdr:rowOff>0</xdr:rowOff>
                  </from>
                  <to>
                    <xdr:col>3</xdr:col>
                    <xdr:colOff>7620</xdr:colOff>
                    <xdr:row>89</xdr:row>
                    <xdr:rowOff>213360</xdr:rowOff>
                  </to>
                </anchor>
              </controlPr>
            </control>
          </mc:Choice>
        </mc:AlternateContent>
        <mc:AlternateContent xmlns:mc="http://schemas.openxmlformats.org/markup-compatibility/2006">
          <mc:Choice Requires="x14">
            <control shapeId="48200" r:id="rId88" name="Check Box 72">
              <controlPr defaultSize="0" autoFill="0" autoLine="0" autoPict="0">
                <anchor moveWithCells="1">
                  <from>
                    <xdr:col>2</xdr:col>
                    <xdr:colOff>190500</xdr:colOff>
                    <xdr:row>89</xdr:row>
                    <xdr:rowOff>0</xdr:rowOff>
                  </from>
                  <to>
                    <xdr:col>3</xdr:col>
                    <xdr:colOff>7620</xdr:colOff>
                    <xdr:row>89</xdr:row>
                    <xdr:rowOff>213360</xdr:rowOff>
                  </to>
                </anchor>
              </controlPr>
            </control>
          </mc:Choice>
        </mc:AlternateContent>
        <mc:AlternateContent xmlns:mc="http://schemas.openxmlformats.org/markup-compatibility/2006">
          <mc:Choice Requires="x14">
            <control shapeId="48201" r:id="rId89" name="Check Box 73">
              <controlPr defaultSize="0" autoFill="0" autoLine="0" autoPict="0">
                <anchor moveWithCells="1">
                  <from>
                    <xdr:col>0</xdr:col>
                    <xdr:colOff>175260</xdr:colOff>
                    <xdr:row>91</xdr:row>
                    <xdr:rowOff>60960</xdr:rowOff>
                  </from>
                  <to>
                    <xdr:col>1</xdr:col>
                    <xdr:colOff>76200</xdr:colOff>
                    <xdr:row>91</xdr:row>
                    <xdr:rowOff>373380</xdr:rowOff>
                  </to>
                </anchor>
              </controlPr>
            </control>
          </mc:Choice>
        </mc:AlternateContent>
        <mc:AlternateContent xmlns:mc="http://schemas.openxmlformats.org/markup-compatibility/2006">
          <mc:Choice Requires="x14">
            <control shapeId="48202" r:id="rId90" name="Check Box 74">
              <controlPr defaultSize="0" autoFill="0" autoLine="0" autoPict="0">
                <anchor moveWithCells="1">
                  <from>
                    <xdr:col>2</xdr:col>
                    <xdr:colOff>198120</xdr:colOff>
                    <xdr:row>91</xdr:row>
                    <xdr:rowOff>99060</xdr:rowOff>
                  </from>
                  <to>
                    <xdr:col>3</xdr:col>
                    <xdr:colOff>22860</xdr:colOff>
                    <xdr:row>91</xdr:row>
                    <xdr:rowOff>304800</xdr:rowOff>
                  </to>
                </anchor>
              </controlPr>
            </control>
          </mc:Choice>
        </mc:AlternateContent>
        <mc:AlternateContent xmlns:mc="http://schemas.openxmlformats.org/markup-compatibility/2006">
          <mc:Choice Requires="x14">
            <control shapeId="48203" r:id="rId91" name="Check Box 75">
              <controlPr defaultSize="0" autoFill="0" autoLine="0" autoPict="0">
                <anchor moveWithCells="1">
                  <from>
                    <xdr:col>1</xdr:col>
                    <xdr:colOff>198120</xdr:colOff>
                    <xdr:row>91</xdr:row>
                    <xdr:rowOff>106680</xdr:rowOff>
                  </from>
                  <to>
                    <xdr:col>2</xdr:col>
                    <xdr:colOff>76200</xdr:colOff>
                    <xdr:row>91</xdr:row>
                    <xdr:rowOff>335280</xdr:rowOff>
                  </to>
                </anchor>
              </controlPr>
            </control>
          </mc:Choice>
        </mc:AlternateContent>
        <mc:AlternateContent xmlns:mc="http://schemas.openxmlformats.org/markup-compatibility/2006">
          <mc:Choice Requires="x14">
            <control shapeId="48204" r:id="rId92" name="Check Box 76">
              <controlPr defaultSize="0" autoFill="0" autoLine="0" autoPict="0">
                <anchor moveWithCells="1">
                  <from>
                    <xdr:col>0</xdr:col>
                    <xdr:colOff>190500</xdr:colOff>
                    <xdr:row>87</xdr:row>
                    <xdr:rowOff>114300</xdr:rowOff>
                  </from>
                  <to>
                    <xdr:col>1</xdr:col>
                    <xdr:colOff>30480</xdr:colOff>
                    <xdr:row>87</xdr:row>
                    <xdr:rowOff>251460</xdr:rowOff>
                  </to>
                </anchor>
              </controlPr>
            </control>
          </mc:Choice>
        </mc:AlternateContent>
        <mc:AlternateContent xmlns:mc="http://schemas.openxmlformats.org/markup-compatibility/2006">
          <mc:Choice Requires="x14">
            <control shapeId="48205" r:id="rId93" name="Check Box 77">
              <controlPr defaultSize="0" autoFill="0" autoLine="0" autoPict="0">
                <anchor moveWithCells="1">
                  <from>
                    <xdr:col>2</xdr:col>
                    <xdr:colOff>220980</xdr:colOff>
                    <xdr:row>87</xdr:row>
                    <xdr:rowOff>60960</xdr:rowOff>
                  </from>
                  <to>
                    <xdr:col>3</xdr:col>
                    <xdr:colOff>38100</xdr:colOff>
                    <xdr:row>87</xdr:row>
                    <xdr:rowOff>266700</xdr:rowOff>
                  </to>
                </anchor>
              </controlPr>
            </control>
          </mc:Choice>
        </mc:AlternateContent>
        <mc:AlternateContent xmlns:mc="http://schemas.openxmlformats.org/markup-compatibility/2006">
          <mc:Choice Requires="x14">
            <control shapeId="48206" r:id="rId94" name="Check Box 78">
              <controlPr defaultSize="0" autoFill="0" autoLine="0" autoPict="0">
                <anchor moveWithCells="1">
                  <from>
                    <xdr:col>1</xdr:col>
                    <xdr:colOff>213360</xdr:colOff>
                    <xdr:row>87</xdr:row>
                    <xdr:rowOff>45720</xdr:rowOff>
                  </from>
                  <to>
                    <xdr:col>2</xdr:col>
                    <xdr:colOff>83820</xdr:colOff>
                    <xdr:row>87</xdr:row>
                    <xdr:rowOff>274320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M108"/>
  <sheetViews>
    <sheetView showGridLines="0" zoomScaleNormal="100" zoomScaleSheetLayoutView="100" workbookViewId="0">
      <selection activeCell="Q101" sqref="Q101"/>
    </sheetView>
  </sheetViews>
  <sheetFormatPr defaultRowHeight="14.4" x14ac:dyDescent="0.3"/>
  <cols>
    <col min="3" max="3" width="9.109375" customWidth="1"/>
    <col min="9" max="9" width="10" customWidth="1"/>
    <col min="11" max="11" width="14" customWidth="1"/>
    <col min="12" max="12" width="10.44140625" customWidth="1"/>
    <col min="13" max="13" width="14.88671875" customWidth="1"/>
  </cols>
  <sheetData>
    <row r="1" spans="1:13" ht="3.75" customHeight="1" thickBot="1" x14ac:dyDescent="0.35">
      <c r="A1" s="1130"/>
      <c r="B1" s="1130"/>
      <c r="C1" s="1130"/>
      <c r="D1" s="1130"/>
      <c r="E1" s="1130"/>
      <c r="F1" s="1130"/>
      <c r="G1" s="1130"/>
      <c r="H1" s="1130"/>
      <c r="I1" s="1130"/>
      <c r="J1" s="1130"/>
      <c r="K1" s="1130"/>
      <c r="L1" s="1130"/>
      <c r="M1" s="1130"/>
    </row>
    <row r="2" spans="1:13" s="437" customFormat="1" ht="16.2" thickBot="1" x14ac:dyDescent="0.35">
      <c r="A2" s="693" t="s">
        <v>214</v>
      </c>
      <c r="B2" s="1138">
        <f>'Contact Info'!B3</f>
        <v>0</v>
      </c>
      <c r="C2" s="1138"/>
      <c r="D2" s="1139" t="s">
        <v>792</v>
      </c>
      <c r="E2" s="1139"/>
      <c r="F2" s="1139"/>
      <c r="G2" s="1138"/>
      <c r="H2" s="1138"/>
      <c r="I2" s="1138"/>
      <c r="J2" s="1138"/>
      <c r="K2" s="1138"/>
      <c r="L2" s="1138"/>
      <c r="M2" s="1138"/>
    </row>
    <row r="3" spans="1:13" ht="21.6" thickBot="1" x14ac:dyDescent="0.45">
      <c r="A3" s="1275" t="s">
        <v>970</v>
      </c>
      <c r="B3" s="1275"/>
      <c r="C3" s="1275"/>
      <c r="D3" s="1275"/>
      <c r="E3" s="1275"/>
      <c r="F3" s="1275"/>
      <c r="G3" s="1275"/>
      <c r="H3" s="1275"/>
      <c r="I3" s="1275"/>
      <c r="J3" s="1275"/>
      <c r="K3" s="1275"/>
      <c r="L3" s="1275"/>
      <c r="M3" s="1275"/>
    </row>
    <row r="4" spans="1:13" ht="35.1" customHeight="1" thickBot="1" x14ac:dyDescent="0.35">
      <c r="A4" s="1426" t="s">
        <v>898</v>
      </c>
      <c r="B4" s="1426"/>
      <c r="C4" s="1426"/>
      <c r="D4" s="1426"/>
      <c r="E4" s="1426"/>
      <c r="F4" s="1426"/>
      <c r="G4" s="1426"/>
      <c r="H4" s="1426"/>
      <c r="I4" s="1426"/>
      <c r="J4" s="1427" t="s">
        <v>794</v>
      </c>
      <c r="K4" s="1427"/>
      <c r="L4" s="1427" t="s">
        <v>795</v>
      </c>
      <c r="M4" s="1427"/>
    </row>
    <row r="5" spans="1:13" ht="18.75" customHeight="1" thickBot="1" x14ac:dyDescent="0.35">
      <c r="A5" s="1276" t="s">
        <v>899</v>
      </c>
      <c r="B5" s="1276"/>
      <c r="C5" s="1276"/>
      <c r="D5" s="1276"/>
      <c r="E5" s="1276"/>
      <c r="F5" s="1276"/>
      <c r="G5" s="1276"/>
      <c r="H5" s="1276"/>
      <c r="I5" s="1276"/>
      <c r="J5" s="1277"/>
      <c r="K5" s="1277"/>
      <c r="L5" s="1277"/>
      <c r="M5" s="1277"/>
    </row>
    <row r="6" spans="1:13" ht="18.75" customHeight="1" thickBot="1" x14ac:dyDescent="0.35">
      <c r="A6" s="1276" t="s">
        <v>796</v>
      </c>
      <c r="B6" s="1276"/>
      <c r="C6" s="1276"/>
      <c r="D6" s="1276"/>
      <c r="E6" s="1276"/>
      <c r="F6" s="1276"/>
      <c r="G6" s="1276"/>
      <c r="H6" s="1276"/>
      <c r="I6" s="1276"/>
      <c r="J6" s="1277"/>
      <c r="K6" s="1277"/>
      <c r="L6" s="1277"/>
      <c r="M6" s="1277"/>
    </row>
    <row r="7" spans="1:13" ht="18.75" customHeight="1" thickBot="1" x14ac:dyDescent="0.35">
      <c r="A7" s="1276" t="s">
        <v>415</v>
      </c>
      <c r="B7" s="1276"/>
      <c r="C7" s="1276"/>
      <c r="D7" s="1276"/>
      <c r="E7" s="1276"/>
      <c r="F7" s="1276"/>
      <c r="G7" s="1276"/>
      <c r="H7" s="1276"/>
      <c r="I7" s="1276"/>
      <c r="J7" s="1277"/>
      <c r="K7" s="1277"/>
      <c r="L7" s="1277"/>
      <c r="M7" s="1277"/>
    </row>
    <row r="8" spans="1:13" ht="18.75" customHeight="1" thickBot="1" x14ac:dyDescent="0.35">
      <c r="A8" s="1276" t="s">
        <v>915</v>
      </c>
      <c r="B8" s="1276"/>
      <c r="C8" s="1276"/>
      <c r="D8" s="1276"/>
      <c r="E8" s="1276"/>
      <c r="F8" s="1276"/>
      <c r="G8" s="1276"/>
      <c r="H8" s="1276"/>
      <c r="I8" s="1276"/>
      <c r="J8" s="1277"/>
      <c r="K8" s="1277"/>
      <c r="L8" s="1277"/>
      <c r="M8" s="1277"/>
    </row>
    <row r="9" spans="1:13" ht="18.75" customHeight="1" thickBot="1" x14ac:dyDescent="0.35">
      <c r="A9" s="1276" t="s">
        <v>900</v>
      </c>
      <c r="B9" s="1276"/>
      <c r="C9" s="1276"/>
      <c r="D9" s="1276"/>
      <c r="E9" s="1276"/>
      <c r="F9" s="1276"/>
      <c r="G9" s="1276"/>
      <c r="H9" s="1276"/>
      <c r="I9" s="1276"/>
      <c r="J9" s="1277"/>
      <c r="K9" s="1277"/>
      <c r="L9" s="1277"/>
      <c r="M9" s="1277"/>
    </row>
    <row r="10" spans="1:13" ht="18.75" customHeight="1" thickBot="1" x14ac:dyDescent="0.35">
      <c r="A10" s="1276" t="s">
        <v>421</v>
      </c>
      <c r="B10" s="1276"/>
      <c r="C10" s="1276"/>
      <c r="D10" s="1276"/>
      <c r="E10" s="1276"/>
      <c r="F10" s="1276"/>
      <c r="G10" s="1276"/>
      <c r="H10" s="1276"/>
      <c r="I10" s="1276"/>
      <c r="J10" s="1277"/>
      <c r="K10" s="1277"/>
      <c r="L10" s="1277"/>
      <c r="M10" s="1277"/>
    </row>
    <row r="11" spans="1:13" ht="16.2" thickBot="1" x14ac:dyDescent="0.35">
      <c r="A11" s="1164"/>
      <c r="B11" s="1165"/>
      <c r="C11" s="1165"/>
      <c r="D11" s="1165"/>
      <c r="E11" s="1165"/>
      <c r="F11" s="1165"/>
      <c r="G11" s="1165"/>
      <c r="H11" s="1165"/>
      <c r="I11" s="1165"/>
      <c r="J11" s="1165"/>
      <c r="K11" s="1165"/>
      <c r="L11" s="1165"/>
      <c r="M11" s="1166"/>
    </row>
    <row r="12" spans="1:13" ht="15" thickBot="1" x14ac:dyDescent="0.35">
      <c r="A12" s="1434" t="s">
        <v>895</v>
      </c>
      <c r="B12" s="1435"/>
      <c r="C12" s="1435"/>
      <c r="D12" s="1435"/>
      <c r="E12" s="1435"/>
      <c r="F12" s="1435"/>
      <c r="G12" s="1435"/>
      <c r="H12" s="1435"/>
      <c r="I12" s="1435"/>
      <c r="J12" s="1435"/>
      <c r="K12" s="1435"/>
      <c r="L12" s="1435"/>
      <c r="M12" s="1436"/>
    </row>
    <row r="13" spans="1:13" ht="15" thickBot="1" x14ac:dyDescent="0.35">
      <c r="A13" s="1434"/>
      <c r="B13" s="1435"/>
      <c r="C13" s="1435"/>
      <c r="D13" s="1435"/>
      <c r="E13" s="1435"/>
      <c r="F13" s="1435"/>
      <c r="G13" s="1435"/>
      <c r="H13" s="1435"/>
      <c r="I13" s="1435"/>
      <c r="J13" s="1435"/>
      <c r="K13" s="1435"/>
      <c r="L13" s="1435"/>
      <c r="M13" s="1436"/>
    </row>
    <row r="14" spans="1:13" ht="15" thickBot="1" x14ac:dyDescent="0.35">
      <c r="A14" s="1434"/>
      <c r="B14" s="1435"/>
      <c r="C14" s="1435"/>
      <c r="D14" s="1435"/>
      <c r="E14" s="1435"/>
      <c r="F14" s="1435"/>
      <c r="G14" s="1435"/>
      <c r="H14" s="1435"/>
      <c r="I14" s="1435"/>
      <c r="J14" s="1435"/>
      <c r="K14" s="1435"/>
      <c r="L14" s="1435"/>
      <c r="M14" s="1436"/>
    </row>
    <row r="15" spans="1:13" ht="15" thickBot="1" x14ac:dyDescent="0.35">
      <c r="A15" s="1170" t="s">
        <v>797</v>
      </c>
      <c r="B15" s="1170"/>
      <c r="C15" s="1170"/>
      <c r="D15" s="1170"/>
      <c r="E15" s="1170"/>
      <c r="F15" s="1170"/>
      <c r="G15" s="1170"/>
      <c r="H15" s="1170"/>
      <c r="I15" s="1170"/>
      <c r="J15" s="1170"/>
      <c r="K15" s="1170"/>
      <c r="L15" s="1170"/>
      <c r="M15" s="1170"/>
    </row>
    <row r="16" spans="1:13" ht="15" thickBot="1" x14ac:dyDescent="0.35">
      <c r="A16" s="1282" t="s">
        <v>798</v>
      </c>
      <c r="B16" s="1282"/>
      <c r="C16" s="1282"/>
      <c r="D16" s="1283" t="s">
        <v>25</v>
      </c>
      <c r="E16" s="1284"/>
      <c r="F16" s="1428"/>
      <c r="G16" s="1429"/>
      <c r="H16" s="1429"/>
      <c r="I16" s="1429"/>
      <c r="J16" s="1429"/>
      <c r="K16" s="1429"/>
      <c r="L16" s="1429"/>
      <c r="M16" s="1430"/>
    </row>
    <row r="17" spans="1:13" ht="15" thickBot="1" x14ac:dyDescent="0.35">
      <c r="A17" s="1282"/>
      <c r="B17" s="1282"/>
      <c r="C17" s="1282"/>
      <c r="D17" s="1285"/>
      <c r="E17" s="1286"/>
      <c r="F17" s="1431"/>
      <c r="G17" s="1432"/>
      <c r="H17" s="1432"/>
      <c r="I17" s="1432"/>
      <c r="J17" s="1432"/>
      <c r="K17" s="1432"/>
      <c r="L17" s="1432"/>
      <c r="M17" s="1433"/>
    </row>
    <row r="18" spans="1:13" ht="15" thickBot="1" x14ac:dyDescent="0.35">
      <c r="A18" s="438" t="s">
        <v>805</v>
      </c>
      <c r="B18" s="438" t="s">
        <v>903</v>
      </c>
      <c r="C18" s="438" t="s">
        <v>806</v>
      </c>
      <c r="D18" s="1288" t="s">
        <v>799</v>
      </c>
      <c r="E18" s="1288"/>
      <c r="F18" s="1288"/>
      <c r="G18" s="1288"/>
      <c r="H18" s="1288"/>
      <c r="I18" s="1288"/>
      <c r="J18" s="1288"/>
      <c r="K18" s="1288"/>
      <c r="L18" s="1288"/>
      <c r="M18" s="1288"/>
    </row>
    <row r="19" spans="1:13" ht="15" thickBot="1" x14ac:dyDescent="0.35">
      <c r="A19" s="670"/>
      <c r="B19" s="674"/>
      <c r="C19" s="670"/>
      <c r="D19" s="1288"/>
      <c r="E19" s="1288"/>
      <c r="F19" s="1288"/>
      <c r="G19" s="1288"/>
      <c r="H19" s="1288"/>
      <c r="I19" s="1288"/>
      <c r="J19" s="1288"/>
      <c r="K19" s="1288"/>
      <c r="L19" s="1288"/>
      <c r="M19" s="1288"/>
    </row>
    <row r="20" spans="1:13" ht="15" thickBot="1" x14ac:dyDescent="0.35">
      <c r="A20" s="1365" t="s">
        <v>897</v>
      </c>
      <c r="B20" s="1366"/>
      <c r="C20" s="1366"/>
      <c r="D20" s="1366"/>
      <c r="E20" s="1366"/>
      <c r="F20" s="1366"/>
      <c r="G20" s="1366"/>
      <c r="H20" s="1366"/>
      <c r="I20" s="1366"/>
      <c r="J20" s="1366"/>
      <c r="K20" s="1366"/>
      <c r="L20" s="1366"/>
      <c r="M20" s="1367"/>
    </row>
    <row r="21" spans="1:13" x14ac:dyDescent="0.3">
      <c r="A21" s="1289" t="s">
        <v>800</v>
      </c>
      <c r="B21" s="1290"/>
      <c r="C21" s="1291"/>
      <c r="D21" s="1283" t="s">
        <v>25</v>
      </c>
      <c r="E21" s="1284"/>
      <c r="F21" s="1428"/>
      <c r="G21" s="1429"/>
      <c r="H21" s="1429"/>
      <c r="I21" s="1429"/>
      <c r="J21" s="1429"/>
      <c r="K21" s="1429"/>
      <c r="L21" s="1429"/>
      <c r="M21" s="1430"/>
    </row>
    <row r="22" spans="1:13" ht="15" thickBot="1" x14ac:dyDescent="0.35">
      <c r="A22" s="1292"/>
      <c r="B22" s="1293"/>
      <c r="C22" s="1294"/>
      <c r="D22" s="1285"/>
      <c r="E22" s="1286"/>
      <c r="F22" s="1431"/>
      <c r="G22" s="1432"/>
      <c r="H22" s="1432"/>
      <c r="I22" s="1432"/>
      <c r="J22" s="1432"/>
      <c r="K22" s="1432"/>
      <c r="L22" s="1432"/>
      <c r="M22" s="1433"/>
    </row>
    <row r="23" spans="1:13" ht="15" thickBot="1" x14ac:dyDescent="0.35">
      <c r="A23" s="439" t="s">
        <v>805</v>
      </c>
      <c r="B23" s="439" t="s">
        <v>903</v>
      </c>
      <c r="C23" s="439" t="s">
        <v>806</v>
      </c>
      <c r="D23" s="1295" t="s">
        <v>945</v>
      </c>
      <c r="E23" s="1295"/>
      <c r="F23" s="1295"/>
      <c r="G23" s="1295"/>
      <c r="H23" s="1295"/>
      <c r="I23" s="1295"/>
      <c r="J23" s="1295"/>
      <c r="K23" s="1295"/>
      <c r="L23" s="1295"/>
      <c r="M23" s="1295"/>
    </row>
    <row r="24" spans="1:13" ht="15" thickBot="1" x14ac:dyDescent="0.35">
      <c r="A24" s="670"/>
      <c r="B24" s="674"/>
      <c r="C24" s="670"/>
      <c r="D24" s="1295"/>
      <c r="E24" s="1295"/>
      <c r="F24" s="1295"/>
      <c r="G24" s="1295"/>
      <c r="H24" s="1295"/>
      <c r="I24" s="1295"/>
      <c r="J24" s="1295"/>
      <c r="K24" s="1295"/>
      <c r="L24" s="1295"/>
      <c r="M24" s="1295"/>
    </row>
    <row r="25" spans="1:13" ht="15" thickBot="1" x14ac:dyDescent="0.35">
      <c r="A25" s="1185" t="s">
        <v>802</v>
      </c>
      <c r="B25" s="1186"/>
      <c r="C25" s="1186"/>
      <c r="D25" s="1186"/>
      <c r="E25" s="1186"/>
      <c r="F25" s="1186"/>
      <c r="G25" s="1186"/>
      <c r="H25" s="1186"/>
      <c r="I25" s="1186"/>
      <c r="J25" s="1186"/>
      <c r="K25" s="1186"/>
      <c r="L25" s="1186"/>
      <c r="M25" s="1187"/>
    </row>
    <row r="26" spans="1:13" x14ac:dyDescent="0.3">
      <c r="A26" s="1296" t="s">
        <v>803</v>
      </c>
      <c r="B26" s="1296"/>
      <c r="C26" s="1296"/>
      <c r="D26" s="1283" t="s">
        <v>25</v>
      </c>
      <c r="E26" s="1284"/>
      <c r="F26" s="1428"/>
      <c r="G26" s="1429"/>
      <c r="H26" s="1429"/>
      <c r="I26" s="1429"/>
      <c r="J26" s="1429"/>
      <c r="K26" s="1429"/>
      <c r="L26" s="1429"/>
      <c r="M26" s="1430"/>
    </row>
    <row r="27" spans="1:13" ht="15" thickBot="1" x14ac:dyDescent="0.35">
      <c r="A27" s="1297"/>
      <c r="B27" s="1297"/>
      <c r="C27" s="1297"/>
      <c r="D27" s="1285"/>
      <c r="E27" s="1286"/>
      <c r="F27" s="1431"/>
      <c r="G27" s="1432"/>
      <c r="H27" s="1432"/>
      <c r="I27" s="1432"/>
      <c r="J27" s="1432"/>
      <c r="K27" s="1432"/>
      <c r="L27" s="1432"/>
      <c r="M27" s="1433"/>
    </row>
    <row r="28" spans="1:13" ht="15" thickBot="1" x14ac:dyDescent="0.35">
      <c r="A28" s="438" t="s">
        <v>805</v>
      </c>
      <c r="B28" s="438" t="s">
        <v>146</v>
      </c>
      <c r="C28" s="438" t="s">
        <v>806</v>
      </c>
      <c r="D28" s="1287" t="s">
        <v>804</v>
      </c>
      <c r="E28" s="1287"/>
      <c r="F28" s="1287"/>
      <c r="G28" s="1287"/>
      <c r="H28" s="1287"/>
      <c r="I28" s="1287"/>
      <c r="J28" s="1287"/>
      <c r="K28" s="1287"/>
      <c r="L28" s="1287"/>
      <c r="M28" s="1287"/>
    </row>
    <row r="29" spans="1:13" ht="21" customHeight="1" thickBot="1" x14ac:dyDescent="0.35">
      <c r="A29" s="670"/>
      <c r="B29" s="670"/>
      <c r="C29" s="670"/>
      <c r="D29" s="1287"/>
      <c r="E29" s="1287"/>
      <c r="F29" s="1287"/>
      <c r="G29" s="1287"/>
      <c r="H29" s="1287"/>
      <c r="I29" s="1287"/>
      <c r="J29" s="1287"/>
      <c r="K29" s="1287"/>
      <c r="L29" s="1287"/>
      <c r="M29" s="1287"/>
    </row>
    <row r="30" spans="1:13" ht="15.75" customHeight="1" x14ac:dyDescent="0.3">
      <c r="A30" s="1371" t="s">
        <v>805</v>
      </c>
      <c r="B30" s="1371" t="s">
        <v>146</v>
      </c>
      <c r="C30" s="1371" t="s">
        <v>806</v>
      </c>
      <c r="D30" s="1373" t="s">
        <v>904</v>
      </c>
      <c r="E30" s="1374"/>
      <c r="F30" s="1374"/>
      <c r="G30" s="1374"/>
      <c r="H30" s="1374"/>
      <c r="I30" s="1374"/>
      <c r="J30" s="1374"/>
      <c r="K30" s="1374"/>
      <c r="L30" s="1374"/>
      <c r="M30" s="1375"/>
    </row>
    <row r="31" spans="1:13" ht="18.75" customHeight="1" thickBot="1" x14ac:dyDescent="0.35">
      <c r="A31" s="1372"/>
      <c r="B31" s="1372"/>
      <c r="C31" s="1372"/>
      <c r="D31" s="1376"/>
      <c r="E31" s="1377"/>
      <c r="F31" s="1377"/>
      <c r="G31" s="1377"/>
      <c r="H31" s="1377"/>
      <c r="I31" s="1377"/>
      <c r="J31" s="1377"/>
      <c r="K31" s="1377"/>
      <c r="L31" s="1377"/>
      <c r="M31" s="1378"/>
    </row>
    <row r="32" spans="1:13" x14ac:dyDescent="0.3">
      <c r="A32" s="1172"/>
      <c r="B32" s="1172"/>
      <c r="C32" s="1172"/>
      <c r="D32" s="1376"/>
      <c r="E32" s="1377"/>
      <c r="F32" s="1377"/>
      <c r="G32" s="1377"/>
      <c r="H32" s="1377"/>
      <c r="I32" s="1377"/>
      <c r="J32" s="1377"/>
      <c r="K32" s="1377"/>
      <c r="L32" s="1377"/>
      <c r="M32" s="1378"/>
    </row>
    <row r="33" spans="1:13" ht="18.75" customHeight="1" thickBot="1" x14ac:dyDescent="0.35">
      <c r="A33" s="1173"/>
      <c r="B33" s="1173"/>
      <c r="C33" s="1173"/>
      <c r="D33" s="1379"/>
      <c r="E33" s="1380"/>
      <c r="F33" s="1380"/>
      <c r="G33" s="1380"/>
      <c r="H33" s="1380"/>
      <c r="I33" s="1380"/>
      <c r="J33" s="1380"/>
      <c r="K33" s="1380"/>
      <c r="L33" s="1380"/>
      <c r="M33" s="1381"/>
    </row>
    <row r="34" spans="1:13" ht="15" thickBot="1" x14ac:dyDescent="0.35">
      <c r="A34" s="1174" t="s">
        <v>807</v>
      </c>
      <c r="B34" s="1175"/>
      <c r="C34" s="1175"/>
      <c r="D34" s="1175"/>
      <c r="E34" s="1175"/>
      <c r="F34" s="1175"/>
      <c r="G34" s="1175"/>
      <c r="H34" s="1175"/>
      <c r="I34" s="1175"/>
      <c r="J34" s="1175"/>
      <c r="K34" s="1175"/>
      <c r="L34" s="1175"/>
      <c r="M34" s="1176"/>
    </row>
    <row r="35" spans="1:13" x14ac:dyDescent="0.3">
      <c r="A35" s="1304" t="s">
        <v>808</v>
      </c>
      <c r="B35" s="1304"/>
      <c r="C35" s="1304"/>
      <c r="D35" s="1283" t="s">
        <v>25</v>
      </c>
      <c r="E35" s="1284"/>
      <c r="F35" s="1437"/>
      <c r="G35" s="1438"/>
      <c r="H35" s="1438"/>
      <c r="I35" s="1438"/>
      <c r="J35" s="1438"/>
      <c r="K35" s="1438"/>
      <c r="L35" s="1438"/>
      <c r="M35" s="1439"/>
    </row>
    <row r="36" spans="1:13" ht="15" thickBot="1" x14ac:dyDescent="0.35">
      <c r="A36" s="1305"/>
      <c r="B36" s="1305"/>
      <c r="C36" s="1305"/>
      <c r="D36" s="1285"/>
      <c r="E36" s="1286"/>
      <c r="F36" s="1440"/>
      <c r="G36" s="1441"/>
      <c r="H36" s="1441"/>
      <c r="I36" s="1441"/>
      <c r="J36" s="1441"/>
      <c r="K36" s="1441"/>
      <c r="L36" s="1441"/>
      <c r="M36" s="1442"/>
    </row>
    <row r="37" spans="1:13" ht="15" thickBot="1" x14ac:dyDescent="0.35">
      <c r="A37" s="439" t="s">
        <v>805</v>
      </c>
      <c r="B37" s="439" t="s">
        <v>146</v>
      </c>
      <c r="C37" s="439" t="s">
        <v>806</v>
      </c>
      <c r="D37" s="1295" t="s">
        <v>946</v>
      </c>
      <c r="E37" s="1295"/>
      <c r="F37" s="1295"/>
      <c r="G37" s="1295"/>
      <c r="H37" s="1295"/>
      <c r="I37" s="1295"/>
      <c r="J37" s="1295"/>
      <c r="K37" s="1295"/>
      <c r="L37" s="1295"/>
      <c r="M37" s="1295"/>
    </row>
    <row r="38" spans="1:13" ht="15" thickBot="1" x14ac:dyDescent="0.35">
      <c r="A38" s="670"/>
      <c r="B38" s="670"/>
      <c r="C38" s="670"/>
      <c r="D38" s="1295"/>
      <c r="E38" s="1295"/>
      <c r="F38" s="1295"/>
      <c r="G38" s="1295"/>
      <c r="H38" s="1295"/>
      <c r="I38" s="1295"/>
      <c r="J38" s="1295"/>
      <c r="K38" s="1295"/>
      <c r="L38" s="1295"/>
      <c r="M38" s="1295"/>
    </row>
    <row r="39" spans="1:13" ht="15" thickBot="1" x14ac:dyDescent="0.35">
      <c r="A39" s="439" t="s">
        <v>805</v>
      </c>
      <c r="B39" s="439" t="s">
        <v>146</v>
      </c>
      <c r="C39" s="439" t="s">
        <v>806</v>
      </c>
      <c r="D39" s="1295" t="s">
        <v>810</v>
      </c>
      <c r="E39" s="1295"/>
      <c r="F39" s="1295"/>
      <c r="G39" s="1295"/>
      <c r="H39" s="1295"/>
      <c r="I39" s="1295"/>
      <c r="J39" s="1295"/>
      <c r="K39" s="1295"/>
      <c r="L39" s="1295"/>
      <c r="M39" s="1295"/>
    </row>
    <row r="40" spans="1:13" ht="15" thickBot="1" x14ac:dyDescent="0.35">
      <c r="A40" s="670"/>
      <c r="B40" s="670"/>
      <c r="C40" s="670"/>
      <c r="D40" s="1295"/>
      <c r="E40" s="1295"/>
      <c r="F40" s="1295"/>
      <c r="G40" s="1295"/>
      <c r="H40" s="1295"/>
      <c r="I40" s="1295"/>
      <c r="J40" s="1295"/>
      <c r="K40" s="1295"/>
      <c r="L40" s="1295"/>
      <c r="M40" s="1295"/>
    </row>
    <row r="41" spans="1:13" ht="15" thickBot="1" x14ac:dyDescent="0.35">
      <c r="A41" s="439" t="s">
        <v>805</v>
      </c>
      <c r="B41" s="439" t="s">
        <v>146</v>
      </c>
      <c r="C41" s="439" t="s">
        <v>806</v>
      </c>
      <c r="D41" s="1295" t="s">
        <v>811</v>
      </c>
      <c r="E41" s="1295"/>
      <c r="F41" s="1295"/>
      <c r="G41" s="1295"/>
      <c r="H41" s="1295"/>
      <c r="I41" s="1295"/>
      <c r="J41" s="1295"/>
      <c r="K41" s="1295"/>
      <c r="L41" s="1295"/>
      <c r="M41" s="1295"/>
    </row>
    <row r="42" spans="1:13" ht="15" thickBot="1" x14ac:dyDescent="0.35">
      <c r="A42" s="670"/>
      <c r="B42" s="670"/>
      <c r="C42" s="670"/>
      <c r="D42" s="1295"/>
      <c r="E42" s="1295"/>
      <c r="F42" s="1295"/>
      <c r="G42" s="1295"/>
      <c r="H42" s="1295"/>
      <c r="I42" s="1295"/>
      <c r="J42" s="1295"/>
      <c r="K42" s="1295"/>
      <c r="L42" s="1295"/>
      <c r="M42" s="1295"/>
    </row>
    <row r="43" spans="1:13" ht="15" thickBot="1" x14ac:dyDescent="0.35">
      <c r="A43" s="1185" t="s">
        <v>812</v>
      </c>
      <c r="B43" s="1186"/>
      <c r="C43" s="1186"/>
      <c r="D43" s="1186"/>
      <c r="E43" s="1186"/>
      <c r="F43" s="1186"/>
      <c r="G43" s="1186"/>
      <c r="H43" s="1186"/>
      <c r="I43" s="1186"/>
      <c r="J43" s="1186"/>
      <c r="K43" s="1186"/>
      <c r="L43" s="1186"/>
      <c r="M43" s="1187"/>
    </row>
    <row r="44" spans="1:13" x14ac:dyDescent="0.3">
      <c r="A44" s="1296" t="s">
        <v>813</v>
      </c>
      <c r="B44" s="1296"/>
      <c r="C44" s="1296"/>
      <c r="D44" s="1283" t="s">
        <v>25</v>
      </c>
      <c r="E44" s="1284"/>
      <c r="F44" s="1437"/>
      <c r="G44" s="1438"/>
      <c r="H44" s="1438"/>
      <c r="I44" s="1438"/>
      <c r="J44" s="1438"/>
      <c r="K44" s="1438"/>
      <c r="L44" s="1438"/>
      <c r="M44" s="1439"/>
    </row>
    <row r="45" spans="1:13" ht="15" thickBot="1" x14ac:dyDescent="0.35">
      <c r="A45" s="1297"/>
      <c r="B45" s="1297"/>
      <c r="C45" s="1297"/>
      <c r="D45" s="1285"/>
      <c r="E45" s="1286"/>
      <c r="F45" s="1440"/>
      <c r="G45" s="1441"/>
      <c r="H45" s="1441"/>
      <c r="I45" s="1441"/>
      <c r="J45" s="1441"/>
      <c r="K45" s="1441"/>
      <c r="L45" s="1441"/>
      <c r="M45" s="1442"/>
    </row>
    <row r="46" spans="1:13" ht="15" thickBot="1" x14ac:dyDescent="0.35">
      <c r="A46" s="438" t="s">
        <v>805</v>
      </c>
      <c r="B46" s="438" t="s">
        <v>146</v>
      </c>
      <c r="C46" s="438" t="s">
        <v>806</v>
      </c>
      <c r="D46" s="1287" t="s">
        <v>814</v>
      </c>
      <c r="E46" s="1287"/>
      <c r="F46" s="1287"/>
      <c r="G46" s="1287"/>
      <c r="H46" s="1287"/>
      <c r="I46" s="1287"/>
      <c r="J46" s="1287"/>
      <c r="K46" s="1287"/>
      <c r="L46" s="1287"/>
      <c r="M46" s="1287"/>
    </row>
    <row r="47" spans="1:13" ht="15" thickBot="1" x14ac:dyDescent="0.35">
      <c r="A47" s="670"/>
      <c r="B47" s="670"/>
      <c r="C47" s="670"/>
      <c r="D47" s="1287"/>
      <c r="E47" s="1287"/>
      <c r="F47" s="1287"/>
      <c r="G47" s="1287"/>
      <c r="H47" s="1287"/>
      <c r="I47" s="1287"/>
      <c r="J47" s="1287"/>
      <c r="K47" s="1287"/>
      <c r="L47" s="1287"/>
      <c r="M47" s="1287"/>
    </row>
    <row r="48" spans="1:13" ht="15" thickBot="1" x14ac:dyDescent="0.35">
      <c r="A48" s="1174" t="s">
        <v>815</v>
      </c>
      <c r="B48" s="1175"/>
      <c r="C48" s="1175"/>
      <c r="D48" s="1175"/>
      <c r="E48" s="1175"/>
      <c r="F48" s="1175"/>
      <c r="G48" s="1175"/>
      <c r="H48" s="1175"/>
      <c r="I48" s="1175"/>
      <c r="J48" s="1175"/>
      <c r="K48" s="1175"/>
      <c r="L48" s="1175"/>
      <c r="M48" s="1176"/>
    </row>
    <row r="49" spans="1:13" ht="15" customHeight="1" x14ac:dyDescent="0.3">
      <c r="A49" s="1289" t="s">
        <v>905</v>
      </c>
      <c r="B49" s="1290"/>
      <c r="C49" s="1290"/>
      <c r="D49" s="1283" t="s">
        <v>25</v>
      </c>
      <c r="E49" s="1284"/>
      <c r="F49" s="1437"/>
      <c r="G49" s="1438"/>
      <c r="H49" s="1438"/>
      <c r="I49" s="1438"/>
      <c r="J49" s="1438"/>
      <c r="K49" s="1438"/>
      <c r="L49" s="1438"/>
      <c r="M49" s="1439"/>
    </row>
    <row r="50" spans="1:13" ht="15" thickBot="1" x14ac:dyDescent="0.35">
      <c r="A50" s="1292"/>
      <c r="B50" s="1293"/>
      <c r="C50" s="1293"/>
      <c r="D50" s="1285"/>
      <c r="E50" s="1286"/>
      <c r="F50" s="1440"/>
      <c r="G50" s="1441"/>
      <c r="H50" s="1441"/>
      <c r="I50" s="1441"/>
      <c r="J50" s="1441"/>
      <c r="K50" s="1441"/>
      <c r="L50" s="1441"/>
      <c r="M50" s="1442"/>
    </row>
    <row r="51" spans="1:13" ht="15" thickBot="1" x14ac:dyDescent="0.35">
      <c r="A51" s="671" t="s">
        <v>816</v>
      </c>
      <c r="B51" s="1451" t="s">
        <v>817</v>
      </c>
      <c r="C51" s="1451"/>
      <c r="D51" s="1203"/>
      <c r="E51" s="1203"/>
      <c r="F51" s="1203"/>
      <c r="G51" s="1203"/>
      <c r="H51" s="1203"/>
      <c r="I51" s="1203"/>
      <c r="J51" s="1203"/>
      <c r="K51" s="1203"/>
      <c r="L51" s="1203"/>
      <c r="M51" s="1204"/>
    </row>
    <row r="52" spans="1:13" ht="15" thickBot="1" x14ac:dyDescent="0.35">
      <c r="A52" s="439" t="s">
        <v>805</v>
      </c>
      <c r="B52" s="439" t="s">
        <v>146</v>
      </c>
      <c r="C52" s="439" t="s">
        <v>806</v>
      </c>
      <c r="D52" s="679" t="s">
        <v>941</v>
      </c>
      <c r="E52" s="675"/>
      <c r="F52" s="675"/>
      <c r="G52" s="675"/>
      <c r="H52" s="675"/>
      <c r="I52" s="675"/>
      <c r="J52" s="675"/>
      <c r="K52" s="675"/>
      <c r="L52" s="675"/>
      <c r="M52" s="676"/>
    </row>
    <row r="53" spans="1:13" ht="15" thickBot="1" x14ac:dyDescent="0.35">
      <c r="A53" s="670"/>
      <c r="B53" s="670"/>
      <c r="C53" s="670"/>
      <c r="D53" s="1443" t="s">
        <v>947</v>
      </c>
      <c r="E53" s="1444"/>
      <c r="F53" s="1444"/>
      <c r="G53" s="1444"/>
      <c r="H53" s="1444"/>
      <c r="I53" s="1444"/>
      <c r="J53" s="1444"/>
      <c r="K53" s="1444"/>
      <c r="L53" s="1444"/>
      <c r="M53" s="1445"/>
    </row>
    <row r="54" spans="1:13" ht="15" thickBot="1" x14ac:dyDescent="0.35">
      <c r="A54" s="439" t="s">
        <v>805</v>
      </c>
      <c r="B54" s="439" t="s">
        <v>146</v>
      </c>
      <c r="C54" s="439" t="s">
        <v>806</v>
      </c>
      <c r="D54" s="679" t="s">
        <v>962</v>
      </c>
      <c r="E54" s="672"/>
      <c r="F54" s="672"/>
      <c r="G54" s="672"/>
      <c r="H54" s="672"/>
      <c r="I54" s="672"/>
      <c r="J54" s="672"/>
      <c r="K54" s="672"/>
      <c r="L54" s="672"/>
      <c r="M54" s="673"/>
    </row>
    <row r="55" spans="1:13" ht="15" thickBot="1" x14ac:dyDescent="0.35">
      <c r="A55" s="670"/>
      <c r="B55" s="670"/>
      <c r="C55" s="670"/>
      <c r="D55" s="1446" t="s">
        <v>948</v>
      </c>
      <c r="E55" s="1447"/>
      <c r="F55" s="1447"/>
      <c r="G55" s="1447"/>
      <c r="H55" s="1447"/>
      <c r="I55" s="1447"/>
      <c r="J55" s="1447"/>
      <c r="K55" s="1447"/>
      <c r="L55" s="1447"/>
      <c r="M55" s="1448"/>
    </row>
    <row r="56" spans="1:13" ht="15" thickBot="1" x14ac:dyDescent="0.35">
      <c r="A56" s="671" t="s">
        <v>816</v>
      </c>
      <c r="B56" s="1449" t="s">
        <v>819</v>
      </c>
      <c r="C56" s="1449"/>
      <c r="D56" s="1449"/>
      <c r="E56" s="1449"/>
      <c r="F56" s="1449"/>
      <c r="G56" s="1449"/>
      <c r="H56" s="1449"/>
      <c r="I56" s="1449"/>
      <c r="J56" s="1449"/>
      <c r="K56" s="1449"/>
      <c r="L56" s="1449"/>
      <c r="M56" s="1450"/>
    </row>
    <row r="57" spans="1:13" ht="15" thickBot="1" x14ac:dyDescent="0.35">
      <c r="A57" s="439" t="s">
        <v>805</v>
      </c>
      <c r="B57" s="439" t="s">
        <v>146</v>
      </c>
      <c r="C57" s="439" t="s">
        <v>806</v>
      </c>
      <c r="D57" s="687" t="s">
        <v>942</v>
      </c>
      <c r="E57" s="677"/>
      <c r="F57" s="677"/>
      <c r="G57" s="677"/>
      <c r="H57" s="677"/>
      <c r="I57" s="677"/>
      <c r="J57" s="677"/>
      <c r="K57" s="677"/>
      <c r="L57" s="677"/>
      <c r="M57" s="678"/>
    </row>
    <row r="58" spans="1:13" ht="15" thickBot="1" x14ac:dyDescent="0.35">
      <c r="A58" s="670"/>
      <c r="B58" s="670"/>
      <c r="C58" s="670"/>
      <c r="D58" s="1443" t="s">
        <v>950</v>
      </c>
      <c r="E58" s="1444"/>
      <c r="F58" s="1444"/>
      <c r="G58" s="1444"/>
      <c r="H58" s="1444"/>
      <c r="I58" s="1444"/>
      <c r="J58" s="1444"/>
      <c r="K58" s="1444"/>
      <c r="L58" s="1444"/>
      <c r="M58" s="1445"/>
    </row>
    <row r="59" spans="1:13" ht="15" thickBot="1" x14ac:dyDescent="0.35">
      <c r="A59" s="439" t="s">
        <v>805</v>
      </c>
      <c r="B59" s="439" t="s">
        <v>146</v>
      </c>
      <c r="C59" s="439" t="s">
        <v>806</v>
      </c>
      <c r="D59" s="679" t="s">
        <v>938</v>
      </c>
      <c r="E59" s="672"/>
      <c r="F59" s="672"/>
      <c r="G59" s="672"/>
      <c r="H59" s="672"/>
      <c r="I59" s="672"/>
      <c r="J59" s="672"/>
      <c r="K59" s="672"/>
      <c r="L59" s="672"/>
      <c r="M59" s="673"/>
    </row>
    <row r="60" spans="1:13" ht="15" thickBot="1" x14ac:dyDescent="0.35">
      <c r="A60" s="670"/>
      <c r="B60" s="670"/>
      <c r="C60" s="670"/>
      <c r="D60" s="1443" t="s">
        <v>906</v>
      </c>
      <c r="E60" s="1444"/>
      <c r="F60" s="1444"/>
      <c r="G60" s="1444"/>
      <c r="H60" s="1444"/>
      <c r="I60" s="1444"/>
      <c r="J60" s="1444"/>
      <c r="K60" s="1444"/>
      <c r="L60" s="1444"/>
      <c r="M60" s="1445"/>
    </row>
    <row r="61" spans="1:13" ht="15" thickBot="1" x14ac:dyDescent="0.35">
      <c r="A61" s="439" t="s">
        <v>805</v>
      </c>
      <c r="B61" s="439" t="s">
        <v>146</v>
      </c>
      <c r="C61" s="439" t="s">
        <v>806</v>
      </c>
      <c r="D61" s="687" t="s">
        <v>939</v>
      </c>
      <c r="E61" s="677"/>
      <c r="F61" s="677"/>
      <c r="G61" s="677"/>
      <c r="H61" s="677"/>
      <c r="I61" s="677"/>
      <c r="J61" s="677"/>
      <c r="K61" s="677"/>
      <c r="L61" s="677"/>
      <c r="M61" s="678"/>
    </row>
    <row r="62" spans="1:13" ht="15" thickBot="1" x14ac:dyDescent="0.35">
      <c r="A62" s="670"/>
      <c r="B62" s="670"/>
      <c r="C62" s="670"/>
      <c r="D62" s="1443" t="s">
        <v>907</v>
      </c>
      <c r="E62" s="1444"/>
      <c r="F62" s="1444"/>
      <c r="G62" s="1444"/>
      <c r="H62" s="1444"/>
      <c r="I62" s="1444"/>
      <c r="J62" s="1444"/>
      <c r="K62" s="1444"/>
      <c r="L62" s="1444"/>
      <c r="M62" s="1445"/>
    </row>
    <row r="63" spans="1:13" x14ac:dyDescent="0.3">
      <c r="A63" s="1296" t="s">
        <v>820</v>
      </c>
      <c r="B63" s="1296"/>
      <c r="C63" s="1296"/>
      <c r="D63" s="1283" t="s">
        <v>25</v>
      </c>
      <c r="E63" s="1284"/>
      <c r="F63" s="1437"/>
      <c r="G63" s="1438"/>
      <c r="H63" s="1438"/>
      <c r="I63" s="1438"/>
      <c r="J63" s="1438"/>
      <c r="K63" s="1438"/>
      <c r="L63" s="1438"/>
      <c r="M63" s="1439"/>
    </row>
    <row r="64" spans="1:13" ht="15" thickBot="1" x14ac:dyDescent="0.35">
      <c r="A64" s="1297"/>
      <c r="B64" s="1297"/>
      <c r="C64" s="1297"/>
      <c r="D64" s="1285"/>
      <c r="E64" s="1286"/>
      <c r="F64" s="1440"/>
      <c r="G64" s="1441"/>
      <c r="H64" s="1441"/>
      <c r="I64" s="1441"/>
      <c r="J64" s="1441"/>
      <c r="K64" s="1441"/>
      <c r="L64" s="1441"/>
      <c r="M64" s="1442"/>
    </row>
    <row r="65" spans="1:13" ht="15" thickBot="1" x14ac:dyDescent="0.35">
      <c r="A65" s="438" t="s">
        <v>805</v>
      </c>
      <c r="B65" s="438" t="s">
        <v>146</v>
      </c>
      <c r="C65" s="438" t="s">
        <v>806</v>
      </c>
      <c r="D65" s="1454" t="s">
        <v>821</v>
      </c>
      <c r="E65" s="1314" t="s">
        <v>822</v>
      </c>
      <c r="F65" s="1314"/>
      <c r="G65" s="1314"/>
      <c r="H65" s="1314"/>
      <c r="I65" s="1314"/>
      <c r="J65" s="1314"/>
      <c r="K65" s="1314"/>
      <c r="L65" s="1314"/>
      <c r="M65" s="1422"/>
    </row>
    <row r="66" spans="1:13" ht="15" thickBot="1" x14ac:dyDescent="0.35">
      <c r="A66" s="670"/>
      <c r="B66" s="670"/>
      <c r="C66" s="670"/>
      <c r="D66" s="1455"/>
      <c r="E66" s="1315"/>
      <c r="F66" s="1315"/>
      <c r="G66" s="1315"/>
      <c r="H66" s="1315"/>
      <c r="I66" s="1315"/>
      <c r="J66" s="1315"/>
      <c r="K66" s="1315"/>
      <c r="L66" s="1315"/>
      <c r="M66" s="1423"/>
    </row>
    <row r="67" spans="1:13" ht="15" thickBot="1" x14ac:dyDescent="0.35">
      <c r="A67" s="438" t="s">
        <v>805</v>
      </c>
      <c r="B67" s="438" t="s">
        <v>146</v>
      </c>
      <c r="C67" s="438" t="s">
        <v>806</v>
      </c>
      <c r="D67" s="1454" t="s">
        <v>823</v>
      </c>
      <c r="E67" s="1299" t="s">
        <v>940</v>
      </c>
      <c r="F67" s="1299"/>
      <c r="G67" s="1299"/>
      <c r="H67" s="1299"/>
      <c r="I67" s="1299"/>
      <c r="J67" s="1299"/>
      <c r="K67" s="1299"/>
      <c r="L67" s="1299"/>
      <c r="M67" s="1300"/>
    </row>
    <row r="68" spans="1:13" ht="15" thickBot="1" x14ac:dyDescent="0.35">
      <c r="A68" s="670"/>
      <c r="B68" s="670"/>
      <c r="C68" s="670"/>
      <c r="D68" s="1455"/>
      <c r="E68" s="1302"/>
      <c r="F68" s="1302"/>
      <c r="G68" s="1302"/>
      <c r="H68" s="1302"/>
      <c r="I68" s="1302"/>
      <c r="J68" s="1302"/>
      <c r="K68" s="1302"/>
      <c r="L68" s="1302"/>
      <c r="M68" s="1303"/>
    </row>
    <row r="69" spans="1:13" ht="15" thickBot="1" x14ac:dyDescent="0.35">
      <c r="A69" s="1174" t="s">
        <v>824</v>
      </c>
      <c r="B69" s="1175"/>
      <c r="C69" s="1175"/>
      <c r="D69" s="1175"/>
      <c r="E69" s="1175"/>
      <c r="F69" s="1175"/>
      <c r="G69" s="1175"/>
      <c r="H69" s="1175"/>
      <c r="I69" s="1175"/>
      <c r="J69" s="1175"/>
      <c r="K69" s="1175"/>
      <c r="L69" s="1175"/>
      <c r="M69" s="1176"/>
    </row>
    <row r="70" spans="1:13" x14ac:dyDescent="0.3">
      <c r="A70" s="1452" t="s">
        <v>825</v>
      </c>
      <c r="B70" s="1452"/>
      <c r="C70" s="1452"/>
      <c r="D70" s="1283" t="s">
        <v>25</v>
      </c>
      <c r="E70" s="1284"/>
      <c r="F70" s="1437"/>
      <c r="G70" s="1438"/>
      <c r="H70" s="1438"/>
      <c r="I70" s="1438"/>
      <c r="J70" s="1438"/>
      <c r="K70" s="1438"/>
      <c r="L70" s="1438"/>
      <c r="M70" s="1439"/>
    </row>
    <row r="71" spans="1:13" ht="15" thickBot="1" x14ac:dyDescent="0.35">
      <c r="A71" s="1453"/>
      <c r="B71" s="1453"/>
      <c r="C71" s="1453"/>
      <c r="D71" s="1285"/>
      <c r="E71" s="1286"/>
      <c r="F71" s="1440"/>
      <c r="G71" s="1441"/>
      <c r="H71" s="1441"/>
      <c r="I71" s="1441"/>
      <c r="J71" s="1441"/>
      <c r="K71" s="1441"/>
      <c r="L71" s="1441"/>
      <c r="M71" s="1442"/>
    </row>
    <row r="72" spans="1:13" ht="15" thickBot="1" x14ac:dyDescent="0.35">
      <c r="A72" s="439" t="s">
        <v>805</v>
      </c>
      <c r="B72" s="439" t="s">
        <v>146</v>
      </c>
      <c r="C72" s="439" t="s">
        <v>806</v>
      </c>
      <c r="D72" s="1295" t="s">
        <v>826</v>
      </c>
      <c r="E72" s="1295"/>
      <c r="F72" s="1295"/>
      <c r="G72" s="1295"/>
      <c r="H72" s="1295"/>
      <c r="I72" s="1295"/>
      <c r="J72" s="1295"/>
      <c r="K72" s="1295"/>
      <c r="L72" s="1295"/>
      <c r="M72" s="1295"/>
    </row>
    <row r="73" spans="1:13" ht="15" thickBot="1" x14ac:dyDescent="0.35">
      <c r="A73" s="670"/>
      <c r="B73" s="670"/>
      <c r="C73" s="670"/>
      <c r="D73" s="1295"/>
      <c r="E73" s="1295"/>
      <c r="F73" s="1295"/>
      <c r="G73" s="1295"/>
      <c r="H73" s="1295"/>
      <c r="I73" s="1295"/>
      <c r="J73" s="1295"/>
      <c r="K73" s="1295"/>
      <c r="L73" s="1295"/>
      <c r="M73" s="1295"/>
    </row>
    <row r="74" spans="1:13" ht="15" thickBot="1" x14ac:dyDescent="0.35">
      <c r="A74" s="439" t="s">
        <v>805</v>
      </c>
      <c r="B74" s="439" t="s">
        <v>146</v>
      </c>
      <c r="C74" s="439" t="s">
        <v>806</v>
      </c>
      <c r="D74" s="1295" t="s">
        <v>827</v>
      </c>
      <c r="E74" s="1295"/>
      <c r="F74" s="1295"/>
      <c r="G74" s="1295"/>
      <c r="H74" s="1295"/>
      <c r="I74" s="1295"/>
      <c r="J74" s="1295"/>
      <c r="K74" s="1295"/>
      <c r="L74" s="1295"/>
      <c r="M74" s="1295"/>
    </row>
    <row r="75" spans="1:13" ht="15" thickBot="1" x14ac:dyDescent="0.35">
      <c r="A75" s="670"/>
      <c r="B75" s="670"/>
      <c r="C75" s="670"/>
      <c r="D75" s="1295"/>
      <c r="E75" s="1295"/>
      <c r="F75" s="1295"/>
      <c r="G75" s="1295"/>
      <c r="H75" s="1295"/>
      <c r="I75" s="1295"/>
      <c r="J75" s="1295"/>
      <c r="K75" s="1295"/>
      <c r="L75" s="1295"/>
      <c r="M75" s="1295"/>
    </row>
    <row r="76" spans="1:13" ht="15" thickBot="1" x14ac:dyDescent="0.35">
      <c r="A76" s="1185" t="s">
        <v>828</v>
      </c>
      <c r="B76" s="1186"/>
      <c r="C76" s="1186"/>
      <c r="D76" s="1186"/>
      <c r="E76" s="1186"/>
      <c r="F76" s="1186"/>
      <c r="G76" s="1186"/>
      <c r="H76" s="1186"/>
      <c r="I76" s="1186"/>
      <c r="J76" s="1186"/>
      <c r="K76" s="1186"/>
      <c r="L76" s="1186"/>
      <c r="M76" s="1187"/>
    </row>
    <row r="77" spans="1:13" ht="15" thickBot="1" x14ac:dyDescent="0.35">
      <c r="A77" s="1185" t="s">
        <v>829</v>
      </c>
      <c r="B77" s="1186"/>
      <c r="C77" s="1186"/>
      <c r="D77" s="1186"/>
      <c r="E77" s="1186"/>
      <c r="F77" s="1186"/>
      <c r="G77" s="1186"/>
      <c r="H77" s="1186"/>
      <c r="I77" s="1186"/>
      <c r="J77" s="1186"/>
      <c r="K77" s="1186"/>
      <c r="L77" s="1186"/>
      <c r="M77" s="1187"/>
    </row>
    <row r="78" spans="1:13" ht="15" customHeight="1" x14ac:dyDescent="0.3">
      <c r="A78" s="1460" t="s">
        <v>908</v>
      </c>
      <c r="B78" s="1461"/>
      <c r="C78" s="1462"/>
      <c r="D78" s="1283" t="s">
        <v>25</v>
      </c>
      <c r="E78" s="1284"/>
      <c r="F78" s="1437"/>
      <c r="G78" s="1438"/>
      <c r="H78" s="1438"/>
      <c r="I78" s="1438"/>
      <c r="J78" s="1438"/>
      <c r="K78" s="1438"/>
      <c r="L78" s="1438"/>
      <c r="M78" s="1439"/>
    </row>
    <row r="79" spans="1:13" ht="15" thickBot="1" x14ac:dyDescent="0.35">
      <c r="A79" s="1463"/>
      <c r="B79" s="1464"/>
      <c r="C79" s="1465"/>
      <c r="D79" s="1285"/>
      <c r="E79" s="1286"/>
      <c r="F79" s="1440"/>
      <c r="G79" s="1441"/>
      <c r="H79" s="1441"/>
      <c r="I79" s="1441"/>
      <c r="J79" s="1441"/>
      <c r="K79" s="1441"/>
      <c r="L79" s="1441"/>
      <c r="M79" s="1442"/>
    </row>
    <row r="80" spans="1:13" ht="15" thickBot="1" x14ac:dyDescent="0.35">
      <c r="A80" s="438" t="s">
        <v>805</v>
      </c>
      <c r="B80" s="438" t="s">
        <v>146</v>
      </c>
      <c r="C80" s="438" t="s">
        <v>806</v>
      </c>
      <c r="D80" s="1312" t="s">
        <v>816</v>
      </c>
      <c r="E80" s="1314" t="s">
        <v>934</v>
      </c>
      <c r="F80" s="1314"/>
      <c r="G80" s="1314"/>
      <c r="H80" s="1456" t="s">
        <v>830</v>
      </c>
      <c r="I80" s="1456"/>
      <c r="J80" s="1456"/>
      <c r="K80" s="1456"/>
      <c r="L80" s="1456"/>
      <c r="M80" s="1457"/>
    </row>
    <row r="81" spans="1:13" ht="15" thickBot="1" x14ac:dyDescent="0.35">
      <c r="A81" s="670"/>
      <c r="B81" s="670"/>
      <c r="C81" s="670"/>
      <c r="D81" s="1313"/>
      <c r="E81" s="1315"/>
      <c r="F81" s="1315"/>
      <c r="G81" s="1315"/>
      <c r="H81" s="1458"/>
      <c r="I81" s="1458"/>
      <c r="J81" s="1458"/>
      <c r="K81" s="1458"/>
      <c r="L81" s="1458"/>
      <c r="M81" s="1459"/>
    </row>
    <row r="82" spans="1:13" ht="15" thickBot="1" x14ac:dyDescent="0.35">
      <c r="A82" s="438" t="s">
        <v>805</v>
      </c>
      <c r="B82" s="438" t="s">
        <v>146</v>
      </c>
      <c r="C82" s="438" t="s">
        <v>806</v>
      </c>
      <c r="D82" s="1312" t="s">
        <v>816</v>
      </c>
      <c r="E82" s="1314" t="s">
        <v>935</v>
      </c>
      <c r="F82" s="1314"/>
      <c r="G82" s="1314"/>
      <c r="H82" s="1456" t="s">
        <v>830</v>
      </c>
      <c r="I82" s="1456"/>
      <c r="J82" s="1456"/>
      <c r="K82" s="1456"/>
      <c r="L82" s="1456"/>
      <c r="M82" s="1457"/>
    </row>
    <row r="83" spans="1:13" ht="15" thickBot="1" x14ac:dyDescent="0.35">
      <c r="A83" s="670"/>
      <c r="B83" s="670"/>
      <c r="C83" s="670"/>
      <c r="D83" s="1313"/>
      <c r="E83" s="1315"/>
      <c r="F83" s="1315"/>
      <c r="G83" s="1315"/>
      <c r="H83" s="1458"/>
      <c r="I83" s="1458"/>
      <c r="J83" s="1458"/>
      <c r="K83" s="1458"/>
      <c r="L83" s="1458"/>
      <c r="M83" s="1459"/>
    </row>
    <row r="84" spans="1:13" ht="15" thickBot="1" x14ac:dyDescent="0.35">
      <c r="A84" s="438" t="s">
        <v>805</v>
      </c>
      <c r="B84" s="438" t="s">
        <v>146</v>
      </c>
      <c r="C84" s="438" t="s">
        <v>806</v>
      </c>
      <c r="D84" s="1312" t="s">
        <v>816</v>
      </c>
      <c r="E84" s="1314" t="s">
        <v>831</v>
      </c>
      <c r="F84" s="1314"/>
      <c r="G84" s="1314"/>
      <c r="H84" s="1314"/>
      <c r="I84" s="1314"/>
      <c r="J84" s="1314"/>
      <c r="K84" s="1314"/>
      <c r="L84" s="1456" t="s">
        <v>832</v>
      </c>
      <c r="M84" s="1457"/>
    </row>
    <row r="85" spans="1:13" ht="15" thickBot="1" x14ac:dyDescent="0.35">
      <c r="A85" s="670"/>
      <c r="B85" s="670"/>
      <c r="C85" s="670"/>
      <c r="D85" s="1313"/>
      <c r="E85" s="1315"/>
      <c r="F85" s="1315"/>
      <c r="G85" s="1315"/>
      <c r="H85" s="1315"/>
      <c r="I85" s="1315"/>
      <c r="J85" s="1315"/>
      <c r="K85" s="1315"/>
      <c r="L85" s="1458"/>
      <c r="M85" s="1459"/>
    </row>
    <row r="86" spans="1:13" ht="15.75" customHeight="1" thickBot="1" x14ac:dyDescent="0.35">
      <c r="A86" s="438" t="s">
        <v>805</v>
      </c>
      <c r="B86" s="438" t="s">
        <v>146</v>
      </c>
      <c r="C86" s="438" t="s">
        <v>806</v>
      </c>
      <c r="D86" s="1312" t="s">
        <v>816</v>
      </c>
      <c r="E86" s="1299" t="s">
        <v>909</v>
      </c>
      <c r="F86" s="1299"/>
      <c r="G86" s="1299"/>
      <c r="H86" s="1299"/>
      <c r="I86" s="1299"/>
      <c r="J86" s="1299"/>
      <c r="K86" s="1299"/>
      <c r="L86" s="1456" t="s">
        <v>834</v>
      </c>
      <c r="M86" s="1457"/>
    </row>
    <row r="87" spans="1:13" ht="15" thickBot="1" x14ac:dyDescent="0.35">
      <c r="A87" s="670"/>
      <c r="B87" s="670"/>
      <c r="C87" s="670"/>
      <c r="D87" s="1313"/>
      <c r="E87" s="1302"/>
      <c r="F87" s="1302"/>
      <c r="G87" s="1302"/>
      <c r="H87" s="1302"/>
      <c r="I87" s="1302"/>
      <c r="J87" s="1302"/>
      <c r="K87" s="1302"/>
      <c r="L87" s="1458"/>
      <c r="M87" s="1459"/>
    </row>
    <row r="88" spans="1:13" ht="15" thickBot="1" x14ac:dyDescent="0.35">
      <c r="A88" s="1466" t="s">
        <v>910</v>
      </c>
      <c r="B88" s="1340"/>
      <c r="C88" s="1340"/>
      <c r="D88" s="1340"/>
      <c r="E88" s="1340"/>
      <c r="F88" s="1340"/>
      <c r="G88" s="1340"/>
      <c r="H88" s="1340"/>
      <c r="I88" s="1340"/>
      <c r="J88" s="1340"/>
      <c r="K88" s="1340"/>
      <c r="L88" s="1340"/>
      <c r="M88" s="1467"/>
    </row>
    <row r="89" spans="1:13" x14ac:dyDescent="0.3">
      <c r="A89" s="1341" t="s">
        <v>835</v>
      </c>
      <c r="B89" s="1341"/>
      <c r="C89" s="1341"/>
      <c r="D89" s="1283" t="s">
        <v>25</v>
      </c>
      <c r="E89" s="1284"/>
      <c r="F89" s="1179"/>
      <c r="G89" s="1180"/>
      <c r="H89" s="1180"/>
      <c r="I89" s="1180"/>
      <c r="J89" s="1180"/>
      <c r="K89" s="1180"/>
      <c r="L89" s="1180"/>
      <c r="M89" s="1181"/>
    </row>
    <row r="90" spans="1:13" ht="15" thickBot="1" x14ac:dyDescent="0.35">
      <c r="A90" s="1342"/>
      <c r="B90" s="1342"/>
      <c r="C90" s="1342"/>
      <c r="D90" s="1285"/>
      <c r="E90" s="1286"/>
      <c r="F90" s="1182"/>
      <c r="G90" s="1183"/>
      <c r="H90" s="1183"/>
      <c r="I90" s="1183"/>
      <c r="J90" s="1183"/>
      <c r="K90" s="1183"/>
      <c r="L90" s="1183"/>
      <c r="M90" s="1184"/>
    </row>
    <row r="91" spans="1:13" x14ac:dyDescent="0.3">
      <c r="A91" s="1324" t="s">
        <v>961</v>
      </c>
      <c r="B91" s="1325"/>
      <c r="C91" s="1325"/>
      <c r="D91" s="1325"/>
      <c r="E91" s="1325"/>
      <c r="F91" s="1325"/>
      <c r="G91" s="1325"/>
      <c r="H91" s="1325"/>
      <c r="I91" s="1325"/>
      <c r="J91" s="1325"/>
      <c r="K91" s="1325"/>
      <c r="L91" s="1325"/>
      <c r="M91" s="1326"/>
    </row>
    <row r="92" spans="1:13" ht="15" thickBot="1" x14ac:dyDescent="0.35">
      <c r="A92" s="1349"/>
      <c r="B92" s="1350"/>
      <c r="C92" s="1350"/>
      <c r="D92" s="1350"/>
      <c r="E92" s="1350"/>
      <c r="F92" s="1350"/>
      <c r="G92" s="1350"/>
      <c r="H92" s="1350"/>
      <c r="I92" s="1350"/>
      <c r="J92" s="1350"/>
      <c r="K92" s="1350"/>
      <c r="L92" s="1350"/>
      <c r="M92" s="1351"/>
    </row>
    <row r="93" spans="1:13" ht="15" thickBot="1" x14ac:dyDescent="0.35">
      <c r="A93" s="439" t="s">
        <v>805</v>
      </c>
      <c r="B93" s="439" t="s">
        <v>146</v>
      </c>
      <c r="C93" s="439" t="s">
        <v>806</v>
      </c>
      <c r="D93" s="1352" t="s">
        <v>816</v>
      </c>
      <c r="E93" s="1354" t="s">
        <v>836</v>
      </c>
      <c r="F93" s="1354"/>
      <c r="G93" s="1354"/>
      <c r="H93" s="1354"/>
      <c r="I93" s="1354"/>
      <c r="J93" s="1354"/>
      <c r="K93" s="1354"/>
      <c r="L93" s="1354"/>
      <c r="M93" s="1355"/>
    </row>
    <row r="94" spans="1:13" ht="15" thickBot="1" x14ac:dyDescent="0.35">
      <c r="A94" s="670"/>
      <c r="B94" s="670"/>
      <c r="C94" s="670"/>
      <c r="D94" s="1353"/>
      <c r="E94" s="1356"/>
      <c r="F94" s="1356"/>
      <c r="G94" s="1356"/>
      <c r="H94" s="1356"/>
      <c r="I94" s="1356"/>
      <c r="J94" s="1356"/>
      <c r="K94" s="1356"/>
      <c r="L94" s="1356"/>
      <c r="M94" s="1357"/>
    </row>
    <row r="95" spans="1:13" ht="15" thickBot="1" x14ac:dyDescent="0.35">
      <c r="A95" s="439" t="s">
        <v>805</v>
      </c>
      <c r="B95" s="439" t="s">
        <v>146</v>
      </c>
      <c r="C95" s="439" t="s">
        <v>806</v>
      </c>
      <c r="D95" s="1352" t="s">
        <v>816</v>
      </c>
      <c r="E95" s="1354" t="s">
        <v>952</v>
      </c>
      <c r="F95" s="1354"/>
      <c r="G95" s="1354"/>
      <c r="H95" s="1354"/>
      <c r="I95" s="1354"/>
      <c r="J95" s="1354"/>
      <c r="K95" s="1354"/>
      <c r="L95" s="1354"/>
      <c r="M95" s="1355"/>
    </row>
    <row r="96" spans="1:13" ht="15" thickBot="1" x14ac:dyDescent="0.35">
      <c r="A96" s="670"/>
      <c r="B96" s="670"/>
      <c r="C96" s="670"/>
      <c r="D96" s="1353"/>
      <c r="E96" s="1356"/>
      <c r="F96" s="1356"/>
      <c r="G96" s="1356"/>
      <c r="H96" s="1356"/>
      <c r="I96" s="1356"/>
      <c r="J96" s="1356"/>
      <c r="K96" s="1356"/>
      <c r="L96" s="1356"/>
      <c r="M96" s="1357"/>
    </row>
    <row r="97" spans="1:13" ht="15.75" customHeight="1" thickBot="1" x14ac:dyDescent="0.35">
      <c r="A97" s="1185" t="s">
        <v>838</v>
      </c>
      <c r="B97" s="1186"/>
      <c r="C97" s="1186"/>
      <c r="D97" s="1186"/>
      <c r="E97" s="1186"/>
      <c r="F97" s="1186"/>
      <c r="G97" s="1186"/>
      <c r="H97" s="1186"/>
      <c r="I97" s="1186"/>
      <c r="J97" s="1186"/>
      <c r="K97" s="1186"/>
      <c r="L97" s="1186"/>
      <c r="M97" s="1187"/>
    </row>
    <row r="98" spans="1:13" ht="15" customHeight="1" x14ac:dyDescent="0.3">
      <c r="A98" s="1330" t="s">
        <v>911</v>
      </c>
      <c r="B98" s="1331"/>
      <c r="C98" s="1332"/>
      <c r="D98" s="1283" t="s">
        <v>25</v>
      </c>
      <c r="E98" s="1284"/>
      <c r="F98" s="1437"/>
      <c r="G98" s="1438"/>
      <c r="H98" s="1438"/>
      <c r="I98" s="1438"/>
      <c r="J98" s="1438"/>
      <c r="K98" s="1438"/>
      <c r="L98" s="1438"/>
      <c r="M98" s="1439"/>
    </row>
    <row r="99" spans="1:13" ht="15" thickBot="1" x14ac:dyDescent="0.35">
      <c r="A99" s="1333"/>
      <c r="B99" s="1334"/>
      <c r="C99" s="1335"/>
      <c r="D99" s="1285"/>
      <c r="E99" s="1286"/>
      <c r="F99" s="1440"/>
      <c r="G99" s="1441"/>
      <c r="H99" s="1441"/>
      <c r="I99" s="1441"/>
      <c r="J99" s="1441"/>
      <c r="K99" s="1441"/>
      <c r="L99" s="1441"/>
      <c r="M99" s="1442"/>
    </row>
    <row r="100" spans="1:13" ht="15.75" customHeight="1" thickBot="1" x14ac:dyDescent="0.35">
      <c r="A100" s="438" t="s">
        <v>805</v>
      </c>
      <c r="B100" s="438" t="s">
        <v>146</v>
      </c>
      <c r="C100" s="438" t="s">
        <v>806</v>
      </c>
      <c r="D100" s="1424" t="s">
        <v>839</v>
      </c>
      <c r="E100" s="1299" t="s">
        <v>975</v>
      </c>
      <c r="F100" s="1299"/>
      <c r="G100" s="1299"/>
      <c r="H100" s="1299"/>
      <c r="I100" s="1299"/>
      <c r="J100" s="1299"/>
      <c r="K100" s="1299"/>
      <c r="L100" s="1299"/>
      <c r="M100" s="1300"/>
    </row>
    <row r="101" spans="1:13" ht="30.75" customHeight="1" thickBot="1" x14ac:dyDescent="0.35">
      <c r="A101" s="670"/>
      <c r="B101" s="670"/>
      <c r="C101" s="670"/>
      <c r="D101" s="1425"/>
      <c r="E101" s="1302"/>
      <c r="F101" s="1302"/>
      <c r="G101" s="1302"/>
      <c r="H101" s="1302"/>
      <c r="I101" s="1302"/>
      <c r="J101" s="1302"/>
      <c r="K101" s="1302"/>
      <c r="L101" s="1302"/>
      <c r="M101" s="1303"/>
    </row>
    <row r="102" spans="1:13" ht="15" customHeight="1" thickBot="1" x14ac:dyDescent="0.35">
      <c r="A102" s="438" t="s">
        <v>805</v>
      </c>
      <c r="B102" s="438" t="s">
        <v>146</v>
      </c>
      <c r="C102" s="438" t="s">
        <v>806</v>
      </c>
      <c r="D102" s="1424" t="s">
        <v>840</v>
      </c>
      <c r="E102" s="1299" t="s">
        <v>966</v>
      </c>
      <c r="F102" s="1299"/>
      <c r="G102" s="1299"/>
      <c r="H102" s="1299"/>
      <c r="I102" s="1299"/>
      <c r="J102" s="1299"/>
      <c r="K102" s="1299"/>
      <c r="L102" s="1299"/>
      <c r="M102" s="1300"/>
    </row>
    <row r="103" spans="1:13" ht="51.75" customHeight="1" thickBot="1" x14ac:dyDescent="0.35">
      <c r="A103" s="670"/>
      <c r="B103" s="670"/>
      <c r="C103" s="670"/>
      <c r="D103" s="1425"/>
      <c r="E103" s="1302"/>
      <c r="F103" s="1302"/>
      <c r="G103" s="1302"/>
      <c r="H103" s="1302"/>
      <c r="I103" s="1302"/>
      <c r="J103" s="1302"/>
      <c r="K103" s="1302"/>
      <c r="L103" s="1302"/>
      <c r="M103" s="1303"/>
    </row>
    <row r="104" spans="1:13" ht="15.75" customHeight="1" thickBot="1" x14ac:dyDescent="0.35">
      <c r="A104" s="438" t="s">
        <v>805</v>
      </c>
      <c r="B104" s="438" t="s">
        <v>146</v>
      </c>
      <c r="C104" s="438" t="s">
        <v>806</v>
      </c>
      <c r="D104" s="1424" t="s">
        <v>841</v>
      </c>
      <c r="E104" s="1360" t="s">
        <v>842</v>
      </c>
      <c r="F104" s="1360"/>
      <c r="G104" s="1360"/>
      <c r="H104" s="1360"/>
      <c r="I104" s="1360"/>
      <c r="J104" s="1360"/>
      <c r="K104" s="1360"/>
      <c r="L104" s="1360"/>
      <c r="M104" s="1361"/>
    </row>
    <row r="105" spans="1:13" ht="21.75" customHeight="1" thickBot="1" x14ac:dyDescent="0.35">
      <c r="A105" s="670"/>
      <c r="B105" s="670"/>
      <c r="C105" s="670"/>
      <c r="D105" s="1425"/>
      <c r="E105" s="1362"/>
      <c r="F105" s="1362"/>
      <c r="G105" s="1362"/>
      <c r="H105" s="1362"/>
      <c r="I105" s="1362"/>
      <c r="J105" s="1362"/>
      <c r="K105" s="1362"/>
      <c r="L105" s="1362"/>
      <c r="M105" s="1363"/>
    </row>
    <row r="106" spans="1:13" ht="15.75" customHeight="1" thickBot="1" x14ac:dyDescent="0.35">
      <c r="A106" s="438" t="s">
        <v>805</v>
      </c>
      <c r="B106" s="438" t="s">
        <v>146</v>
      </c>
      <c r="C106" s="438" t="s">
        <v>806</v>
      </c>
      <c r="D106" s="1424" t="s">
        <v>912</v>
      </c>
      <c r="E106" s="1360" t="s">
        <v>913</v>
      </c>
      <c r="F106" s="1360"/>
      <c r="G106" s="1360"/>
      <c r="H106" s="1360"/>
      <c r="I106" s="1360"/>
      <c r="J106" s="1360"/>
      <c r="K106" s="1360"/>
      <c r="L106" s="1360"/>
      <c r="M106" s="1361"/>
    </row>
    <row r="107" spans="1:13" ht="33.75" customHeight="1" thickBot="1" x14ac:dyDescent="0.35">
      <c r="A107" s="670"/>
      <c r="B107" s="670"/>
      <c r="C107" s="670"/>
      <c r="D107" s="1425"/>
      <c r="E107" s="1362"/>
      <c r="F107" s="1362"/>
      <c r="G107" s="1362"/>
      <c r="H107" s="1362"/>
      <c r="I107" s="1362"/>
      <c r="J107" s="1362"/>
      <c r="K107" s="1362"/>
      <c r="L107" s="1362"/>
      <c r="M107" s="1363"/>
    </row>
    <row r="108" spans="1:13" ht="15.75" customHeight="1" thickBot="1" x14ac:dyDescent="0.35">
      <c r="A108" s="1174" t="s">
        <v>844</v>
      </c>
      <c r="B108" s="1175"/>
      <c r="C108" s="1175"/>
      <c r="D108" s="1175"/>
      <c r="E108" s="1175"/>
      <c r="F108" s="1175"/>
      <c r="G108" s="1175"/>
      <c r="H108" s="1175"/>
      <c r="I108" s="1175"/>
      <c r="J108" s="1175"/>
      <c r="K108" s="1175"/>
      <c r="L108" s="1175"/>
      <c r="M108" s="1176"/>
    </row>
  </sheetData>
  <sheetProtection algorithmName="SHA-512" hashValue="EPazlwjIEjgsz1WtmepFXwpeJJEqEBC5mjWkDEMcMdWUf/d56xaDQNubDm1PdsKWwY0JA+v5jO0l7KzIfqcgMQ==" saltValue="zlim3IJuX7lRu/2WqH8cFQ==" spinCount="100000" sheet="1" objects="1" scenarios="1"/>
  <mergeCells count="126">
    <mergeCell ref="D104:D105"/>
    <mergeCell ref="E104:M105"/>
    <mergeCell ref="D106:D107"/>
    <mergeCell ref="E106:M107"/>
    <mergeCell ref="A108:M108"/>
    <mergeCell ref="A98:C99"/>
    <mergeCell ref="D98:E99"/>
    <mergeCell ref="F98:M99"/>
    <mergeCell ref="D100:D101"/>
    <mergeCell ref="E100:M101"/>
    <mergeCell ref="D102:D103"/>
    <mergeCell ref="E102:M103"/>
    <mergeCell ref="A91:M92"/>
    <mergeCell ref="D93:D94"/>
    <mergeCell ref="E93:M94"/>
    <mergeCell ref="D95:D96"/>
    <mergeCell ref="E95:M96"/>
    <mergeCell ref="A97:M97"/>
    <mergeCell ref="D86:D87"/>
    <mergeCell ref="E86:K87"/>
    <mergeCell ref="L86:M87"/>
    <mergeCell ref="A88:M88"/>
    <mergeCell ref="A89:C90"/>
    <mergeCell ref="D89:E90"/>
    <mergeCell ref="F89:M90"/>
    <mergeCell ref="D82:D83"/>
    <mergeCell ref="E82:G83"/>
    <mergeCell ref="H82:M83"/>
    <mergeCell ref="D84:D85"/>
    <mergeCell ref="E84:K85"/>
    <mergeCell ref="L84:M85"/>
    <mergeCell ref="A76:M76"/>
    <mergeCell ref="A77:M77"/>
    <mergeCell ref="A78:C79"/>
    <mergeCell ref="D78:E79"/>
    <mergeCell ref="F78:M79"/>
    <mergeCell ref="D80:D81"/>
    <mergeCell ref="E80:G81"/>
    <mergeCell ref="H80:M81"/>
    <mergeCell ref="A69:M69"/>
    <mergeCell ref="A70:C71"/>
    <mergeCell ref="D70:E71"/>
    <mergeCell ref="F70:M71"/>
    <mergeCell ref="D72:M73"/>
    <mergeCell ref="D74:M75"/>
    <mergeCell ref="A63:C64"/>
    <mergeCell ref="D63:E64"/>
    <mergeCell ref="F63:M64"/>
    <mergeCell ref="D65:D66"/>
    <mergeCell ref="E65:M66"/>
    <mergeCell ref="D67:D68"/>
    <mergeCell ref="E67:M68"/>
    <mergeCell ref="D53:M53"/>
    <mergeCell ref="D55:M55"/>
    <mergeCell ref="B56:M56"/>
    <mergeCell ref="D58:M58"/>
    <mergeCell ref="D60:M60"/>
    <mergeCell ref="D62:M62"/>
    <mergeCell ref="D46:M47"/>
    <mergeCell ref="A48:M48"/>
    <mergeCell ref="A49:C50"/>
    <mergeCell ref="D49:E50"/>
    <mergeCell ref="F49:M50"/>
    <mergeCell ref="B51:C51"/>
    <mergeCell ref="D51:M51"/>
    <mergeCell ref="D37:M38"/>
    <mergeCell ref="D39:M40"/>
    <mergeCell ref="D41:M42"/>
    <mergeCell ref="A43:M43"/>
    <mergeCell ref="A44:C45"/>
    <mergeCell ref="D44:E45"/>
    <mergeCell ref="F44:M45"/>
    <mergeCell ref="B32:B33"/>
    <mergeCell ref="C32:C33"/>
    <mergeCell ref="A34:M34"/>
    <mergeCell ref="A35:C36"/>
    <mergeCell ref="D35:E36"/>
    <mergeCell ref="F35:M36"/>
    <mergeCell ref="A25:M25"/>
    <mergeCell ref="A26:C27"/>
    <mergeCell ref="D26:E27"/>
    <mergeCell ref="F26:M27"/>
    <mergeCell ref="D28:M29"/>
    <mergeCell ref="A30:A31"/>
    <mergeCell ref="B30:B31"/>
    <mergeCell ref="C30:C31"/>
    <mergeCell ref="D30:M33"/>
    <mergeCell ref="A32:A33"/>
    <mergeCell ref="D18:M19"/>
    <mergeCell ref="A20:M20"/>
    <mergeCell ref="A21:C22"/>
    <mergeCell ref="D21:E22"/>
    <mergeCell ref="F21:M22"/>
    <mergeCell ref="D23:M24"/>
    <mergeCell ref="A11:M11"/>
    <mergeCell ref="A12:M14"/>
    <mergeCell ref="A15:M15"/>
    <mergeCell ref="A16:C17"/>
    <mergeCell ref="D16:E17"/>
    <mergeCell ref="F16:M17"/>
    <mergeCell ref="A9:I9"/>
    <mergeCell ref="J9:K9"/>
    <mergeCell ref="L9:M9"/>
    <mergeCell ref="A10:I10"/>
    <mergeCell ref="J10:K10"/>
    <mergeCell ref="L10:M10"/>
    <mergeCell ref="A7:I7"/>
    <mergeCell ref="J7:K7"/>
    <mergeCell ref="L7:M7"/>
    <mergeCell ref="A8:I8"/>
    <mergeCell ref="J8:K8"/>
    <mergeCell ref="L8:M8"/>
    <mergeCell ref="A5:I5"/>
    <mergeCell ref="J5:K5"/>
    <mergeCell ref="L5:M5"/>
    <mergeCell ref="A6:I6"/>
    <mergeCell ref="J6:K6"/>
    <mergeCell ref="L6:M6"/>
    <mergeCell ref="A1:M1"/>
    <mergeCell ref="B2:C2"/>
    <mergeCell ref="D2:F2"/>
    <mergeCell ref="G2:M2"/>
    <mergeCell ref="A3:M3"/>
    <mergeCell ref="A4:I4"/>
    <mergeCell ref="J4:K4"/>
    <mergeCell ref="L4:M4"/>
  </mergeCells>
  <dataValidations count="5">
    <dataValidation allowBlank="1" showErrorMessage="1" promptTitle="2.-Mandatory Light Emitting" prompt="Enter the cost(s) associated LED cost(s) listed on Work Order. " sqref="A21:C22"/>
    <dataValidation allowBlank="1" showErrorMessage="1" promptTitle="1.-Mandatory- Health &amp; Safety " prompt="Enter the cost(s) associated with H&amp;S amount listed on Work Order. " sqref="A16:C17"/>
    <dataValidation allowBlank="1" showInputMessage="1" showErrorMessage="1" promptTitle="1. Mandatory-H&amp;S Items" prompt="Enter the cost(s) associated with H&amp;S amount listed on Work Order. " sqref="D16 D21 D26 D35 D44 D49 D63 D70 D78 D89 D98"/>
    <dataValidation allowBlank="1" showErrorMessage="1" promptTitle="1. Mandatory-H&amp;S Items" prompt="Enter the cost(s) associated with H&amp;S amount listed on Work Order. " sqref="F16:M17 F21:M22 F26:M27 F35:M36 F44:M45 F49:M50 F63:M64 F70:M71 F78:M79 F89:M90 F98:M99"/>
    <dataValidation allowBlank="1" showErrorMessage="1" sqref="A26:C27 A35:C36 A44:C45 A49:C50 A63:C64 A70:C71 A78:C79 A89:C90 A98:C99"/>
  </dataValidations>
  <hyperlinks>
    <hyperlink ref="D53" r:id="rId1" display="Attic Floors- Unconditoned Attic SWS "/>
    <hyperlink ref="D55" r:id="rId2" display="Attic Floors- Unconditoned Attic SWS "/>
    <hyperlink ref="D58" r:id="rId3" display="○ Attic Floors- Unconditoned Attic SWS "/>
    <hyperlink ref="D62" r:id="rId4" display="            ○ Attic Knee Walls SWS"/>
    <hyperlink ref="H80" r:id="rId5"/>
    <hyperlink ref="H82" r:id="rId6"/>
    <hyperlink ref="A20:M20" r:id="rId7" display="○WPN 22-7"/>
    <hyperlink ref="D53:M53" r:id="rId8" display=" ○ Attic Floors- Unconditoned Attic SWS "/>
    <hyperlink ref="D55:M55" r:id="rId9" display="○ Attic Floors- Unconditoned Attic SWS "/>
    <hyperlink ref="D60:H60" r:id="rId10" display="            ○ Inaccessible Ceilings- Dense Pack SWS  "/>
    <hyperlink ref="A25:M25" r:id="rId11" display="○ Lighting Replacement SWS"/>
    <hyperlink ref="A34:M34" r:id="rId12" display="○ Air sealing SWS"/>
    <hyperlink ref="A43:M43" r:id="rId13" display="○ Duct sealing SWS"/>
    <hyperlink ref="A48:M48" r:id="rId14" display="○ General Duct Insulation SWS"/>
    <hyperlink ref="A69:M69" r:id="rId15" display="○ Dense Pack Insulation SWS"/>
    <hyperlink ref="A76:M76" r:id="rId16" display="○ Floors SWS"/>
    <hyperlink ref="A77:M77" r:id="rId17" display="○ Ground Vapor Retarders SWS"/>
    <hyperlink ref="A97:M97" r:id="rId18" display="○ Refrigerator Replacement SWS "/>
    <hyperlink ref="A108:M108" r:id="rId19" display="○ Heating &amp; Cooling: Equipment Installation SWS"/>
    <hyperlink ref="L84:M85" r:id="rId20" display="Tank Insulation SWS "/>
    <hyperlink ref="L86:M87" r:id="rId21" display="Pipe Insulation SWS"/>
  </hyperlinks>
  <pageMargins left="0.7" right="0.7" top="0.75" bottom="0.75" header="0.3" footer="0.3"/>
  <pageSetup scale="69" orientation="portrait" horizontalDpi="300" verticalDpi="0" r:id="rId22"/>
  <rowBreaks count="1" manualBreakCount="1">
    <brk id="62" max="16383" man="1"/>
  </rowBreaks>
  <drawing r:id="rId23"/>
  <legacyDrawing r:id="rId24"/>
  <mc:AlternateContent xmlns:mc="http://schemas.openxmlformats.org/markup-compatibility/2006">
    <mc:Choice Requires="x14">
      <controls>
        <mc:AlternateContent xmlns:mc="http://schemas.openxmlformats.org/markup-compatibility/2006">
          <mc:Choice Requires="x14">
            <control shapeId="47105" r:id="rId25" name="Check Box 1">
              <controlPr defaultSize="0" autoFill="0" autoLine="0" autoPict="0">
                <anchor moveWithCells="1">
                  <from>
                    <xdr:col>10</xdr:col>
                    <xdr:colOff>38100</xdr:colOff>
                    <xdr:row>3</xdr:row>
                    <xdr:rowOff>411480</xdr:rowOff>
                  </from>
                  <to>
                    <xdr:col>10</xdr:col>
                    <xdr:colOff>746760</xdr:colOff>
                    <xdr:row>4</xdr:row>
                    <xdr:rowOff>228600</xdr:rowOff>
                  </to>
                </anchor>
              </controlPr>
            </control>
          </mc:Choice>
        </mc:AlternateContent>
        <mc:AlternateContent xmlns:mc="http://schemas.openxmlformats.org/markup-compatibility/2006">
          <mc:Choice Requires="x14">
            <control shapeId="47106" r:id="rId26" name="Check Box 2">
              <controlPr defaultSize="0" autoFill="0" autoLine="0" autoPict="0">
                <anchor moveWithCells="1">
                  <from>
                    <xdr:col>12</xdr:col>
                    <xdr:colOff>22860</xdr:colOff>
                    <xdr:row>3</xdr:row>
                    <xdr:rowOff>419100</xdr:rowOff>
                  </from>
                  <to>
                    <xdr:col>12</xdr:col>
                    <xdr:colOff>746760</xdr:colOff>
                    <xdr:row>5</xdr:row>
                    <xdr:rowOff>0</xdr:rowOff>
                  </to>
                </anchor>
              </controlPr>
            </control>
          </mc:Choice>
        </mc:AlternateContent>
        <mc:AlternateContent xmlns:mc="http://schemas.openxmlformats.org/markup-compatibility/2006">
          <mc:Choice Requires="x14">
            <control shapeId="47107" r:id="rId27" name="Check Box 3">
              <controlPr defaultSize="0" autoFill="0" autoLine="0" autoPict="0">
                <anchor moveWithCells="1">
                  <from>
                    <xdr:col>10</xdr:col>
                    <xdr:colOff>30480</xdr:colOff>
                    <xdr:row>5</xdr:row>
                    <xdr:rowOff>0</xdr:rowOff>
                  </from>
                  <to>
                    <xdr:col>10</xdr:col>
                    <xdr:colOff>746760</xdr:colOff>
                    <xdr:row>6</xdr:row>
                    <xdr:rowOff>22860</xdr:rowOff>
                  </to>
                </anchor>
              </controlPr>
            </control>
          </mc:Choice>
        </mc:AlternateContent>
        <mc:AlternateContent xmlns:mc="http://schemas.openxmlformats.org/markup-compatibility/2006">
          <mc:Choice Requires="x14">
            <control shapeId="47108" r:id="rId28" name="Check Box 4">
              <controlPr defaultSize="0" autoFill="0" autoLine="0" autoPict="0">
                <anchor moveWithCells="1">
                  <from>
                    <xdr:col>12</xdr:col>
                    <xdr:colOff>22860</xdr:colOff>
                    <xdr:row>4</xdr:row>
                    <xdr:rowOff>228600</xdr:rowOff>
                  </from>
                  <to>
                    <xdr:col>12</xdr:col>
                    <xdr:colOff>746760</xdr:colOff>
                    <xdr:row>6</xdr:row>
                    <xdr:rowOff>22860</xdr:rowOff>
                  </to>
                </anchor>
              </controlPr>
            </control>
          </mc:Choice>
        </mc:AlternateContent>
        <mc:AlternateContent xmlns:mc="http://schemas.openxmlformats.org/markup-compatibility/2006">
          <mc:Choice Requires="x14">
            <control shapeId="47109" r:id="rId29" name="Check Box 5">
              <controlPr defaultSize="0" autoFill="0" autoLine="0" autoPict="0">
                <anchor moveWithCells="1">
                  <from>
                    <xdr:col>10</xdr:col>
                    <xdr:colOff>30480</xdr:colOff>
                    <xdr:row>6</xdr:row>
                    <xdr:rowOff>7620</xdr:rowOff>
                  </from>
                  <to>
                    <xdr:col>10</xdr:col>
                    <xdr:colOff>746760</xdr:colOff>
                    <xdr:row>7</xdr:row>
                    <xdr:rowOff>30480</xdr:rowOff>
                  </to>
                </anchor>
              </controlPr>
            </control>
          </mc:Choice>
        </mc:AlternateContent>
        <mc:AlternateContent xmlns:mc="http://schemas.openxmlformats.org/markup-compatibility/2006">
          <mc:Choice Requires="x14">
            <control shapeId="47110" r:id="rId30" name="Check Box 6">
              <controlPr defaultSize="0" autoFill="0" autoLine="0" autoPict="0">
                <anchor moveWithCells="1">
                  <from>
                    <xdr:col>12</xdr:col>
                    <xdr:colOff>22860</xdr:colOff>
                    <xdr:row>5</xdr:row>
                    <xdr:rowOff>228600</xdr:rowOff>
                  </from>
                  <to>
                    <xdr:col>12</xdr:col>
                    <xdr:colOff>746760</xdr:colOff>
                    <xdr:row>7</xdr:row>
                    <xdr:rowOff>7620</xdr:rowOff>
                  </to>
                </anchor>
              </controlPr>
            </control>
          </mc:Choice>
        </mc:AlternateContent>
        <mc:AlternateContent xmlns:mc="http://schemas.openxmlformats.org/markup-compatibility/2006">
          <mc:Choice Requires="x14">
            <control shapeId="47111" r:id="rId31" name="Check Box 7">
              <controlPr defaultSize="0" autoFill="0" autoLine="0" autoPict="0">
                <anchor moveWithCells="1">
                  <from>
                    <xdr:col>10</xdr:col>
                    <xdr:colOff>30480</xdr:colOff>
                    <xdr:row>6</xdr:row>
                    <xdr:rowOff>228600</xdr:rowOff>
                  </from>
                  <to>
                    <xdr:col>10</xdr:col>
                    <xdr:colOff>731520</xdr:colOff>
                    <xdr:row>8</xdr:row>
                    <xdr:rowOff>7620</xdr:rowOff>
                  </to>
                </anchor>
              </controlPr>
            </control>
          </mc:Choice>
        </mc:AlternateContent>
        <mc:AlternateContent xmlns:mc="http://schemas.openxmlformats.org/markup-compatibility/2006">
          <mc:Choice Requires="x14">
            <control shapeId="47112" r:id="rId32" name="Check Box 8">
              <controlPr defaultSize="0" autoFill="0" autoLine="0" autoPict="0">
                <anchor moveWithCells="1">
                  <from>
                    <xdr:col>12</xdr:col>
                    <xdr:colOff>22860</xdr:colOff>
                    <xdr:row>6</xdr:row>
                    <xdr:rowOff>213360</xdr:rowOff>
                  </from>
                  <to>
                    <xdr:col>12</xdr:col>
                    <xdr:colOff>746760</xdr:colOff>
                    <xdr:row>8</xdr:row>
                    <xdr:rowOff>0</xdr:rowOff>
                  </to>
                </anchor>
              </controlPr>
            </control>
          </mc:Choice>
        </mc:AlternateContent>
        <mc:AlternateContent xmlns:mc="http://schemas.openxmlformats.org/markup-compatibility/2006">
          <mc:Choice Requires="x14">
            <control shapeId="47113" r:id="rId33" name="Check Box 9">
              <controlPr defaultSize="0" autoFill="0" autoLine="0" autoPict="0">
                <anchor moveWithCells="1">
                  <from>
                    <xdr:col>10</xdr:col>
                    <xdr:colOff>30480</xdr:colOff>
                    <xdr:row>7</xdr:row>
                    <xdr:rowOff>220980</xdr:rowOff>
                  </from>
                  <to>
                    <xdr:col>10</xdr:col>
                    <xdr:colOff>731520</xdr:colOff>
                    <xdr:row>9</xdr:row>
                    <xdr:rowOff>0</xdr:rowOff>
                  </to>
                </anchor>
              </controlPr>
            </control>
          </mc:Choice>
        </mc:AlternateContent>
        <mc:AlternateContent xmlns:mc="http://schemas.openxmlformats.org/markup-compatibility/2006">
          <mc:Choice Requires="x14">
            <control shapeId="47114" r:id="rId34" name="Check Box 10">
              <controlPr defaultSize="0" autoFill="0" autoLine="0" autoPict="0">
                <anchor moveWithCells="1">
                  <from>
                    <xdr:col>12</xdr:col>
                    <xdr:colOff>22860</xdr:colOff>
                    <xdr:row>7</xdr:row>
                    <xdr:rowOff>220980</xdr:rowOff>
                  </from>
                  <to>
                    <xdr:col>12</xdr:col>
                    <xdr:colOff>746760</xdr:colOff>
                    <xdr:row>9</xdr:row>
                    <xdr:rowOff>7620</xdr:rowOff>
                  </to>
                </anchor>
              </controlPr>
            </control>
          </mc:Choice>
        </mc:AlternateContent>
        <mc:AlternateContent xmlns:mc="http://schemas.openxmlformats.org/markup-compatibility/2006">
          <mc:Choice Requires="x14">
            <control shapeId="47115" r:id="rId35" name="Check Box 11">
              <controlPr defaultSize="0" autoFill="0" autoLine="0" autoPict="0">
                <anchor moveWithCells="1">
                  <from>
                    <xdr:col>10</xdr:col>
                    <xdr:colOff>30480</xdr:colOff>
                    <xdr:row>8</xdr:row>
                    <xdr:rowOff>228600</xdr:rowOff>
                  </from>
                  <to>
                    <xdr:col>10</xdr:col>
                    <xdr:colOff>746760</xdr:colOff>
                    <xdr:row>10</xdr:row>
                    <xdr:rowOff>22860</xdr:rowOff>
                  </to>
                </anchor>
              </controlPr>
            </control>
          </mc:Choice>
        </mc:AlternateContent>
        <mc:AlternateContent xmlns:mc="http://schemas.openxmlformats.org/markup-compatibility/2006">
          <mc:Choice Requires="x14">
            <control shapeId="47116" r:id="rId36" name="Check Box 12">
              <controlPr defaultSize="0" autoFill="0" autoLine="0" autoPict="0">
                <anchor moveWithCells="1">
                  <from>
                    <xdr:col>12</xdr:col>
                    <xdr:colOff>22860</xdr:colOff>
                    <xdr:row>9</xdr:row>
                    <xdr:rowOff>0</xdr:rowOff>
                  </from>
                  <to>
                    <xdr:col>12</xdr:col>
                    <xdr:colOff>746760</xdr:colOff>
                    <xdr:row>10</xdr:row>
                    <xdr:rowOff>30480</xdr:rowOff>
                  </to>
                </anchor>
              </controlPr>
            </control>
          </mc:Choice>
        </mc:AlternateContent>
        <mc:AlternateContent xmlns:mc="http://schemas.openxmlformats.org/markup-compatibility/2006">
          <mc:Choice Requires="x14">
            <control shapeId="47117" r:id="rId37" name="Check Box 13">
              <controlPr defaultSize="0" autoFill="0" autoLine="0" autoPict="0">
                <anchor moveWithCells="1">
                  <from>
                    <xdr:col>0</xdr:col>
                    <xdr:colOff>182880</xdr:colOff>
                    <xdr:row>31</xdr:row>
                    <xdr:rowOff>68580</xdr:rowOff>
                  </from>
                  <to>
                    <xdr:col>0</xdr:col>
                    <xdr:colOff>487680</xdr:colOff>
                    <xdr:row>32</xdr:row>
                    <xdr:rowOff>137160</xdr:rowOff>
                  </to>
                </anchor>
              </controlPr>
            </control>
          </mc:Choice>
        </mc:AlternateContent>
        <mc:AlternateContent xmlns:mc="http://schemas.openxmlformats.org/markup-compatibility/2006">
          <mc:Choice Requires="x14">
            <control shapeId="47118" r:id="rId38" name="Check Box 14">
              <controlPr defaultSize="0" autoFill="0" autoLine="0" autoPict="0">
                <anchor moveWithCells="1">
                  <from>
                    <xdr:col>2</xdr:col>
                    <xdr:colOff>190500</xdr:colOff>
                    <xdr:row>31</xdr:row>
                    <xdr:rowOff>99060</xdr:rowOff>
                  </from>
                  <to>
                    <xdr:col>3</xdr:col>
                    <xdr:colOff>30480</xdr:colOff>
                    <xdr:row>32</xdr:row>
                    <xdr:rowOff>137160</xdr:rowOff>
                  </to>
                </anchor>
              </controlPr>
            </control>
          </mc:Choice>
        </mc:AlternateContent>
        <mc:AlternateContent xmlns:mc="http://schemas.openxmlformats.org/markup-compatibility/2006">
          <mc:Choice Requires="x14">
            <control shapeId="47119" r:id="rId39" name="Check Box 15">
              <controlPr defaultSize="0" autoFill="0" autoLine="0" autoPict="0">
                <anchor moveWithCells="1">
                  <from>
                    <xdr:col>1</xdr:col>
                    <xdr:colOff>198120</xdr:colOff>
                    <xdr:row>31</xdr:row>
                    <xdr:rowOff>76200</xdr:rowOff>
                  </from>
                  <to>
                    <xdr:col>1</xdr:col>
                    <xdr:colOff>426720</xdr:colOff>
                    <xdr:row>32</xdr:row>
                    <xdr:rowOff>106680</xdr:rowOff>
                  </to>
                </anchor>
              </controlPr>
            </control>
          </mc:Choice>
        </mc:AlternateContent>
        <mc:AlternateContent xmlns:mc="http://schemas.openxmlformats.org/markup-compatibility/2006">
          <mc:Choice Requires="x14">
            <control shapeId="47120" r:id="rId40" name="Check Box 16">
              <controlPr defaultSize="0" autoFill="0" autoLine="0" autoPict="0">
                <anchor moveWithCells="1">
                  <from>
                    <xdr:col>0</xdr:col>
                    <xdr:colOff>182880</xdr:colOff>
                    <xdr:row>38</xdr:row>
                    <xdr:rowOff>175260</xdr:rowOff>
                  </from>
                  <to>
                    <xdr:col>1</xdr:col>
                    <xdr:colOff>38100</xdr:colOff>
                    <xdr:row>40</xdr:row>
                    <xdr:rowOff>30480</xdr:rowOff>
                  </to>
                </anchor>
              </controlPr>
            </control>
          </mc:Choice>
        </mc:AlternateContent>
        <mc:AlternateContent xmlns:mc="http://schemas.openxmlformats.org/markup-compatibility/2006">
          <mc:Choice Requires="x14">
            <control shapeId="47121" r:id="rId41" name="Check Box 17">
              <controlPr defaultSize="0" autoFill="0" autoLine="0" autoPict="0">
                <anchor moveWithCells="1">
                  <from>
                    <xdr:col>2</xdr:col>
                    <xdr:colOff>190500</xdr:colOff>
                    <xdr:row>39</xdr:row>
                    <xdr:rowOff>0</xdr:rowOff>
                  </from>
                  <to>
                    <xdr:col>3</xdr:col>
                    <xdr:colOff>114300</xdr:colOff>
                    <xdr:row>40</xdr:row>
                    <xdr:rowOff>22860</xdr:rowOff>
                  </to>
                </anchor>
              </controlPr>
            </control>
          </mc:Choice>
        </mc:AlternateContent>
        <mc:AlternateContent xmlns:mc="http://schemas.openxmlformats.org/markup-compatibility/2006">
          <mc:Choice Requires="x14">
            <control shapeId="47122" r:id="rId42" name="Check Box 18">
              <controlPr defaultSize="0" autoFill="0" autoLine="0" autoPict="0">
                <anchor moveWithCells="1">
                  <from>
                    <xdr:col>1</xdr:col>
                    <xdr:colOff>198120</xdr:colOff>
                    <xdr:row>38</xdr:row>
                    <xdr:rowOff>190500</xdr:rowOff>
                  </from>
                  <to>
                    <xdr:col>2</xdr:col>
                    <xdr:colOff>106680</xdr:colOff>
                    <xdr:row>40</xdr:row>
                    <xdr:rowOff>0</xdr:rowOff>
                  </to>
                </anchor>
              </controlPr>
            </control>
          </mc:Choice>
        </mc:AlternateContent>
        <mc:AlternateContent xmlns:mc="http://schemas.openxmlformats.org/markup-compatibility/2006">
          <mc:Choice Requires="x14">
            <control shapeId="47123" r:id="rId43" name="Check Box 19">
              <controlPr defaultSize="0" autoFill="0" autoLine="0" autoPict="0">
                <anchor moveWithCells="1">
                  <from>
                    <xdr:col>0</xdr:col>
                    <xdr:colOff>190500</xdr:colOff>
                    <xdr:row>41</xdr:row>
                    <xdr:rowOff>22860</xdr:rowOff>
                  </from>
                  <to>
                    <xdr:col>1</xdr:col>
                    <xdr:colOff>30480</xdr:colOff>
                    <xdr:row>41</xdr:row>
                    <xdr:rowOff>152400</xdr:rowOff>
                  </to>
                </anchor>
              </controlPr>
            </control>
          </mc:Choice>
        </mc:AlternateContent>
        <mc:AlternateContent xmlns:mc="http://schemas.openxmlformats.org/markup-compatibility/2006">
          <mc:Choice Requires="x14">
            <control shapeId="47124" r:id="rId44" name="Check Box 20">
              <controlPr defaultSize="0" autoFill="0" autoLine="0" autoPict="0">
                <anchor moveWithCells="1">
                  <from>
                    <xdr:col>2</xdr:col>
                    <xdr:colOff>190500</xdr:colOff>
                    <xdr:row>41</xdr:row>
                    <xdr:rowOff>0</xdr:rowOff>
                  </from>
                  <to>
                    <xdr:col>3</xdr:col>
                    <xdr:colOff>83820</xdr:colOff>
                    <xdr:row>42</xdr:row>
                    <xdr:rowOff>22860</xdr:rowOff>
                  </to>
                </anchor>
              </controlPr>
            </control>
          </mc:Choice>
        </mc:AlternateContent>
        <mc:AlternateContent xmlns:mc="http://schemas.openxmlformats.org/markup-compatibility/2006">
          <mc:Choice Requires="x14">
            <control shapeId="47125" r:id="rId45" name="Check Box 21">
              <controlPr defaultSize="0" autoFill="0" autoLine="0" autoPict="0">
                <anchor moveWithCells="1">
                  <from>
                    <xdr:col>1</xdr:col>
                    <xdr:colOff>220980</xdr:colOff>
                    <xdr:row>40</xdr:row>
                    <xdr:rowOff>182880</xdr:rowOff>
                  </from>
                  <to>
                    <xdr:col>2</xdr:col>
                    <xdr:colOff>99060</xdr:colOff>
                    <xdr:row>42</xdr:row>
                    <xdr:rowOff>30480</xdr:rowOff>
                  </to>
                </anchor>
              </controlPr>
            </control>
          </mc:Choice>
        </mc:AlternateContent>
        <mc:AlternateContent xmlns:mc="http://schemas.openxmlformats.org/markup-compatibility/2006">
          <mc:Choice Requires="x14">
            <control shapeId="47126" r:id="rId46" name="Check Box 22">
              <controlPr defaultSize="0" autoFill="0" autoLine="0" autoPict="0">
                <anchor moveWithCells="1">
                  <from>
                    <xdr:col>0</xdr:col>
                    <xdr:colOff>182880</xdr:colOff>
                    <xdr:row>17</xdr:row>
                    <xdr:rowOff>175260</xdr:rowOff>
                  </from>
                  <to>
                    <xdr:col>1</xdr:col>
                    <xdr:colOff>251460</xdr:colOff>
                    <xdr:row>19</xdr:row>
                    <xdr:rowOff>38100</xdr:rowOff>
                  </to>
                </anchor>
              </controlPr>
            </control>
          </mc:Choice>
        </mc:AlternateContent>
        <mc:AlternateContent xmlns:mc="http://schemas.openxmlformats.org/markup-compatibility/2006">
          <mc:Choice Requires="x14">
            <control shapeId="47127" r:id="rId47" name="Check Box 23">
              <controlPr defaultSize="0" autoFill="0" autoLine="0" autoPict="0">
                <anchor moveWithCells="1">
                  <from>
                    <xdr:col>1</xdr:col>
                    <xdr:colOff>190500</xdr:colOff>
                    <xdr:row>17</xdr:row>
                    <xdr:rowOff>190500</xdr:rowOff>
                  </from>
                  <to>
                    <xdr:col>2</xdr:col>
                    <xdr:colOff>106680</xdr:colOff>
                    <xdr:row>19</xdr:row>
                    <xdr:rowOff>22860</xdr:rowOff>
                  </to>
                </anchor>
              </controlPr>
            </control>
          </mc:Choice>
        </mc:AlternateContent>
        <mc:AlternateContent xmlns:mc="http://schemas.openxmlformats.org/markup-compatibility/2006">
          <mc:Choice Requires="x14">
            <control shapeId="47128" r:id="rId48" name="Check Box 24">
              <controlPr defaultSize="0" autoFill="0" autoLine="0" autoPict="0">
                <anchor moveWithCells="1">
                  <from>
                    <xdr:col>2</xdr:col>
                    <xdr:colOff>182880</xdr:colOff>
                    <xdr:row>17</xdr:row>
                    <xdr:rowOff>175260</xdr:rowOff>
                  </from>
                  <to>
                    <xdr:col>3</xdr:col>
                    <xdr:colOff>251460</xdr:colOff>
                    <xdr:row>19</xdr:row>
                    <xdr:rowOff>38100</xdr:rowOff>
                  </to>
                </anchor>
              </controlPr>
            </control>
          </mc:Choice>
        </mc:AlternateContent>
        <mc:AlternateContent xmlns:mc="http://schemas.openxmlformats.org/markup-compatibility/2006">
          <mc:Choice Requires="x14">
            <control shapeId="47129" r:id="rId49" name="Check Box 25">
              <controlPr defaultSize="0" autoFill="0" autoLine="0" autoPict="0">
                <anchor moveWithCells="1">
                  <from>
                    <xdr:col>0</xdr:col>
                    <xdr:colOff>182880</xdr:colOff>
                    <xdr:row>36</xdr:row>
                    <xdr:rowOff>175260</xdr:rowOff>
                  </from>
                  <to>
                    <xdr:col>1</xdr:col>
                    <xdr:colOff>38100</xdr:colOff>
                    <xdr:row>38</xdr:row>
                    <xdr:rowOff>30480</xdr:rowOff>
                  </to>
                </anchor>
              </controlPr>
            </control>
          </mc:Choice>
        </mc:AlternateContent>
        <mc:AlternateContent xmlns:mc="http://schemas.openxmlformats.org/markup-compatibility/2006">
          <mc:Choice Requires="x14">
            <control shapeId="47130" r:id="rId50" name="Check Box 26">
              <controlPr defaultSize="0" autoFill="0" autoLine="0" autoPict="0">
                <anchor moveWithCells="1">
                  <from>
                    <xdr:col>2</xdr:col>
                    <xdr:colOff>190500</xdr:colOff>
                    <xdr:row>37</xdr:row>
                    <xdr:rowOff>0</xdr:rowOff>
                  </from>
                  <to>
                    <xdr:col>3</xdr:col>
                    <xdr:colOff>114300</xdr:colOff>
                    <xdr:row>38</xdr:row>
                    <xdr:rowOff>22860</xdr:rowOff>
                  </to>
                </anchor>
              </controlPr>
            </control>
          </mc:Choice>
        </mc:AlternateContent>
        <mc:AlternateContent xmlns:mc="http://schemas.openxmlformats.org/markup-compatibility/2006">
          <mc:Choice Requires="x14">
            <control shapeId="47131" r:id="rId51" name="Check Box 27">
              <controlPr defaultSize="0" autoFill="0" autoLine="0" autoPict="0">
                <anchor moveWithCells="1">
                  <from>
                    <xdr:col>1</xdr:col>
                    <xdr:colOff>198120</xdr:colOff>
                    <xdr:row>36</xdr:row>
                    <xdr:rowOff>190500</xdr:rowOff>
                  </from>
                  <to>
                    <xdr:col>2</xdr:col>
                    <xdr:colOff>106680</xdr:colOff>
                    <xdr:row>38</xdr:row>
                    <xdr:rowOff>0</xdr:rowOff>
                  </to>
                </anchor>
              </controlPr>
            </control>
          </mc:Choice>
        </mc:AlternateContent>
        <mc:AlternateContent xmlns:mc="http://schemas.openxmlformats.org/markup-compatibility/2006">
          <mc:Choice Requires="x14">
            <control shapeId="47132" r:id="rId52" name="Check Box 28">
              <controlPr defaultSize="0" autoFill="0" autoLine="0" autoPict="0">
                <anchor moveWithCells="1">
                  <from>
                    <xdr:col>0</xdr:col>
                    <xdr:colOff>190500</xdr:colOff>
                    <xdr:row>46</xdr:row>
                    <xdr:rowOff>22860</xdr:rowOff>
                  </from>
                  <to>
                    <xdr:col>1</xdr:col>
                    <xdr:colOff>30480</xdr:colOff>
                    <xdr:row>46</xdr:row>
                    <xdr:rowOff>152400</xdr:rowOff>
                  </to>
                </anchor>
              </controlPr>
            </control>
          </mc:Choice>
        </mc:AlternateContent>
        <mc:AlternateContent xmlns:mc="http://schemas.openxmlformats.org/markup-compatibility/2006">
          <mc:Choice Requires="x14">
            <control shapeId="47133" r:id="rId53" name="Check Box 29">
              <controlPr defaultSize="0" autoFill="0" autoLine="0" autoPict="0">
                <anchor moveWithCells="1">
                  <from>
                    <xdr:col>2</xdr:col>
                    <xdr:colOff>190500</xdr:colOff>
                    <xdr:row>46</xdr:row>
                    <xdr:rowOff>0</xdr:rowOff>
                  </from>
                  <to>
                    <xdr:col>3</xdr:col>
                    <xdr:colOff>83820</xdr:colOff>
                    <xdr:row>47</xdr:row>
                    <xdr:rowOff>22860</xdr:rowOff>
                  </to>
                </anchor>
              </controlPr>
            </control>
          </mc:Choice>
        </mc:AlternateContent>
        <mc:AlternateContent xmlns:mc="http://schemas.openxmlformats.org/markup-compatibility/2006">
          <mc:Choice Requires="x14">
            <control shapeId="47134" r:id="rId54" name="Check Box 30">
              <controlPr defaultSize="0" autoFill="0" autoLine="0" autoPict="0">
                <anchor moveWithCells="1">
                  <from>
                    <xdr:col>1</xdr:col>
                    <xdr:colOff>220980</xdr:colOff>
                    <xdr:row>45</xdr:row>
                    <xdr:rowOff>182880</xdr:rowOff>
                  </from>
                  <to>
                    <xdr:col>2</xdr:col>
                    <xdr:colOff>99060</xdr:colOff>
                    <xdr:row>47</xdr:row>
                    <xdr:rowOff>30480</xdr:rowOff>
                  </to>
                </anchor>
              </controlPr>
            </control>
          </mc:Choice>
        </mc:AlternateContent>
        <mc:AlternateContent xmlns:mc="http://schemas.openxmlformats.org/markup-compatibility/2006">
          <mc:Choice Requires="x14">
            <control shapeId="47135" r:id="rId55" name="Check Box 31">
              <controlPr defaultSize="0" autoFill="0" autoLine="0" autoPict="0">
                <anchor moveWithCells="1">
                  <from>
                    <xdr:col>0</xdr:col>
                    <xdr:colOff>190500</xdr:colOff>
                    <xdr:row>27</xdr:row>
                    <xdr:rowOff>152400</xdr:rowOff>
                  </from>
                  <to>
                    <xdr:col>0</xdr:col>
                    <xdr:colOff>495300</xdr:colOff>
                    <xdr:row>29</xdr:row>
                    <xdr:rowOff>22860</xdr:rowOff>
                  </to>
                </anchor>
              </controlPr>
            </control>
          </mc:Choice>
        </mc:AlternateContent>
        <mc:AlternateContent xmlns:mc="http://schemas.openxmlformats.org/markup-compatibility/2006">
          <mc:Choice Requires="x14">
            <control shapeId="47136" r:id="rId56" name="Check Box 32">
              <controlPr defaultSize="0" autoFill="0" autoLine="0" autoPict="0">
                <anchor moveWithCells="1">
                  <from>
                    <xdr:col>2</xdr:col>
                    <xdr:colOff>198120</xdr:colOff>
                    <xdr:row>27</xdr:row>
                    <xdr:rowOff>182880</xdr:rowOff>
                  </from>
                  <to>
                    <xdr:col>3</xdr:col>
                    <xdr:colOff>38100</xdr:colOff>
                    <xdr:row>29</xdr:row>
                    <xdr:rowOff>22860</xdr:rowOff>
                  </to>
                </anchor>
              </controlPr>
            </control>
          </mc:Choice>
        </mc:AlternateContent>
        <mc:AlternateContent xmlns:mc="http://schemas.openxmlformats.org/markup-compatibility/2006">
          <mc:Choice Requires="x14">
            <control shapeId="47137" r:id="rId57" name="Check Box 33">
              <controlPr defaultSize="0" autoFill="0" autoLine="0" autoPict="0">
                <anchor moveWithCells="1">
                  <from>
                    <xdr:col>1</xdr:col>
                    <xdr:colOff>213360</xdr:colOff>
                    <xdr:row>28</xdr:row>
                    <xdr:rowOff>0</xdr:rowOff>
                  </from>
                  <to>
                    <xdr:col>2</xdr:col>
                    <xdr:colOff>0</xdr:colOff>
                    <xdr:row>29</xdr:row>
                    <xdr:rowOff>22860</xdr:rowOff>
                  </to>
                </anchor>
              </controlPr>
            </control>
          </mc:Choice>
        </mc:AlternateContent>
        <mc:AlternateContent xmlns:mc="http://schemas.openxmlformats.org/markup-compatibility/2006">
          <mc:Choice Requires="x14">
            <control shapeId="47138" r:id="rId58" name="Check Box 34">
              <controlPr defaultSize="0" autoFill="0" autoLine="0" autoPict="0">
                <anchor moveWithCells="1">
                  <from>
                    <xdr:col>0</xdr:col>
                    <xdr:colOff>182880</xdr:colOff>
                    <xdr:row>22</xdr:row>
                    <xdr:rowOff>175260</xdr:rowOff>
                  </from>
                  <to>
                    <xdr:col>1</xdr:col>
                    <xdr:colOff>251460</xdr:colOff>
                    <xdr:row>24</xdr:row>
                    <xdr:rowOff>38100</xdr:rowOff>
                  </to>
                </anchor>
              </controlPr>
            </control>
          </mc:Choice>
        </mc:AlternateContent>
        <mc:AlternateContent xmlns:mc="http://schemas.openxmlformats.org/markup-compatibility/2006">
          <mc:Choice Requires="x14">
            <control shapeId="47139" r:id="rId59" name="Check Box 35">
              <controlPr defaultSize="0" autoFill="0" autoLine="0" autoPict="0">
                <anchor moveWithCells="1">
                  <from>
                    <xdr:col>1</xdr:col>
                    <xdr:colOff>190500</xdr:colOff>
                    <xdr:row>22</xdr:row>
                    <xdr:rowOff>190500</xdr:rowOff>
                  </from>
                  <to>
                    <xdr:col>2</xdr:col>
                    <xdr:colOff>106680</xdr:colOff>
                    <xdr:row>24</xdr:row>
                    <xdr:rowOff>22860</xdr:rowOff>
                  </to>
                </anchor>
              </controlPr>
            </control>
          </mc:Choice>
        </mc:AlternateContent>
        <mc:AlternateContent xmlns:mc="http://schemas.openxmlformats.org/markup-compatibility/2006">
          <mc:Choice Requires="x14">
            <control shapeId="47140" r:id="rId60" name="Check Box 36">
              <controlPr defaultSize="0" autoFill="0" autoLine="0" autoPict="0">
                <anchor moveWithCells="1">
                  <from>
                    <xdr:col>2</xdr:col>
                    <xdr:colOff>182880</xdr:colOff>
                    <xdr:row>22</xdr:row>
                    <xdr:rowOff>175260</xdr:rowOff>
                  </from>
                  <to>
                    <xdr:col>3</xdr:col>
                    <xdr:colOff>251460</xdr:colOff>
                    <xdr:row>24</xdr:row>
                    <xdr:rowOff>38100</xdr:rowOff>
                  </to>
                </anchor>
              </controlPr>
            </control>
          </mc:Choice>
        </mc:AlternateContent>
        <mc:AlternateContent xmlns:mc="http://schemas.openxmlformats.org/markup-compatibility/2006">
          <mc:Choice Requires="x14">
            <control shapeId="47141" r:id="rId61" name="Check Box 37">
              <controlPr defaultSize="0" autoFill="0" autoLine="0" autoPict="0">
                <anchor moveWithCells="1">
                  <from>
                    <xdr:col>0</xdr:col>
                    <xdr:colOff>190500</xdr:colOff>
                    <xdr:row>52</xdr:row>
                    <xdr:rowOff>22860</xdr:rowOff>
                  </from>
                  <to>
                    <xdr:col>1</xdr:col>
                    <xdr:colOff>30480</xdr:colOff>
                    <xdr:row>52</xdr:row>
                    <xdr:rowOff>152400</xdr:rowOff>
                  </to>
                </anchor>
              </controlPr>
            </control>
          </mc:Choice>
        </mc:AlternateContent>
        <mc:AlternateContent xmlns:mc="http://schemas.openxmlformats.org/markup-compatibility/2006">
          <mc:Choice Requires="x14">
            <control shapeId="47142" r:id="rId62" name="Check Box 38">
              <controlPr defaultSize="0" autoFill="0" autoLine="0" autoPict="0">
                <anchor moveWithCells="1">
                  <from>
                    <xdr:col>2</xdr:col>
                    <xdr:colOff>190500</xdr:colOff>
                    <xdr:row>52</xdr:row>
                    <xdr:rowOff>0</xdr:rowOff>
                  </from>
                  <to>
                    <xdr:col>3</xdr:col>
                    <xdr:colOff>83820</xdr:colOff>
                    <xdr:row>53</xdr:row>
                    <xdr:rowOff>22860</xdr:rowOff>
                  </to>
                </anchor>
              </controlPr>
            </control>
          </mc:Choice>
        </mc:AlternateContent>
        <mc:AlternateContent xmlns:mc="http://schemas.openxmlformats.org/markup-compatibility/2006">
          <mc:Choice Requires="x14">
            <control shapeId="47143" r:id="rId63" name="Check Box 39">
              <controlPr defaultSize="0" autoFill="0" autoLine="0" autoPict="0">
                <anchor moveWithCells="1">
                  <from>
                    <xdr:col>1</xdr:col>
                    <xdr:colOff>220980</xdr:colOff>
                    <xdr:row>51</xdr:row>
                    <xdr:rowOff>182880</xdr:rowOff>
                  </from>
                  <to>
                    <xdr:col>2</xdr:col>
                    <xdr:colOff>99060</xdr:colOff>
                    <xdr:row>53</xdr:row>
                    <xdr:rowOff>30480</xdr:rowOff>
                  </to>
                </anchor>
              </controlPr>
            </control>
          </mc:Choice>
        </mc:AlternateContent>
        <mc:AlternateContent xmlns:mc="http://schemas.openxmlformats.org/markup-compatibility/2006">
          <mc:Choice Requires="x14">
            <control shapeId="47144" r:id="rId64" name="Check Box 40">
              <controlPr defaultSize="0" autoFill="0" autoLine="0" autoPict="0">
                <anchor moveWithCells="1">
                  <from>
                    <xdr:col>0</xdr:col>
                    <xdr:colOff>190500</xdr:colOff>
                    <xdr:row>54</xdr:row>
                    <xdr:rowOff>22860</xdr:rowOff>
                  </from>
                  <to>
                    <xdr:col>1</xdr:col>
                    <xdr:colOff>30480</xdr:colOff>
                    <xdr:row>54</xdr:row>
                    <xdr:rowOff>152400</xdr:rowOff>
                  </to>
                </anchor>
              </controlPr>
            </control>
          </mc:Choice>
        </mc:AlternateContent>
        <mc:AlternateContent xmlns:mc="http://schemas.openxmlformats.org/markup-compatibility/2006">
          <mc:Choice Requires="x14">
            <control shapeId="47145" r:id="rId65" name="Check Box 41">
              <controlPr defaultSize="0" autoFill="0" autoLine="0" autoPict="0">
                <anchor moveWithCells="1">
                  <from>
                    <xdr:col>2</xdr:col>
                    <xdr:colOff>198120</xdr:colOff>
                    <xdr:row>53</xdr:row>
                    <xdr:rowOff>182880</xdr:rowOff>
                  </from>
                  <to>
                    <xdr:col>3</xdr:col>
                    <xdr:colOff>99060</xdr:colOff>
                    <xdr:row>55</xdr:row>
                    <xdr:rowOff>7620</xdr:rowOff>
                  </to>
                </anchor>
              </controlPr>
            </control>
          </mc:Choice>
        </mc:AlternateContent>
        <mc:AlternateContent xmlns:mc="http://schemas.openxmlformats.org/markup-compatibility/2006">
          <mc:Choice Requires="x14">
            <control shapeId="47146" r:id="rId66" name="Check Box 42">
              <controlPr defaultSize="0" autoFill="0" autoLine="0" autoPict="0">
                <anchor moveWithCells="1">
                  <from>
                    <xdr:col>1</xdr:col>
                    <xdr:colOff>220980</xdr:colOff>
                    <xdr:row>53</xdr:row>
                    <xdr:rowOff>182880</xdr:rowOff>
                  </from>
                  <to>
                    <xdr:col>2</xdr:col>
                    <xdr:colOff>99060</xdr:colOff>
                    <xdr:row>55</xdr:row>
                    <xdr:rowOff>30480</xdr:rowOff>
                  </to>
                </anchor>
              </controlPr>
            </control>
          </mc:Choice>
        </mc:AlternateContent>
        <mc:AlternateContent xmlns:mc="http://schemas.openxmlformats.org/markup-compatibility/2006">
          <mc:Choice Requires="x14">
            <control shapeId="47147" r:id="rId67" name="Check Box 43">
              <controlPr defaultSize="0" autoFill="0" autoLine="0" autoPict="0">
                <anchor moveWithCells="1">
                  <from>
                    <xdr:col>0</xdr:col>
                    <xdr:colOff>190500</xdr:colOff>
                    <xdr:row>57</xdr:row>
                    <xdr:rowOff>22860</xdr:rowOff>
                  </from>
                  <to>
                    <xdr:col>1</xdr:col>
                    <xdr:colOff>30480</xdr:colOff>
                    <xdr:row>57</xdr:row>
                    <xdr:rowOff>152400</xdr:rowOff>
                  </to>
                </anchor>
              </controlPr>
            </control>
          </mc:Choice>
        </mc:AlternateContent>
        <mc:AlternateContent xmlns:mc="http://schemas.openxmlformats.org/markup-compatibility/2006">
          <mc:Choice Requires="x14">
            <control shapeId="47148" r:id="rId68" name="Check Box 44">
              <controlPr defaultSize="0" autoFill="0" autoLine="0" autoPict="0">
                <anchor moveWithCells="1">
                  <from>
                    <xdr:col>2</xdr:col>
                    <xdr:colOff>190500</xdr:colOff>
                    <xdr:row>57</xdr:row>
                    <xdr:rowOff>0</xdr:rowOff>
                  </from>
                  <to>
                    <xdr:col>3</xdr:col>
                    <xdr:colOff>83820</xdr:colOff>
                    <xdr:row>58</xdr:row>
                    <xdr:rowOff>22860</xdr:rowOff>
                  </to>
                </anchor>
              </controlPr>
            </control>
          </mc:Choice>
        </mc:AlternateContent>
        <mc:AlternateContent xmlns:mc="http://schemas.openxmlformats.org/markup-compatibility/2006">
          <mc:Choice Requires="x14">
            <control shapeId="47149" r:id="rId69" name="Check Box 45">
              <controlPr defaultSize="0" autoFill="0" autoLine="0" autoPict="0">
                <anchor moveWithCells="1">
                  <from>
                    <xdr:col>1</xdr:col>
                    <xdr:colOff>220980</xdr:colOff>
                    <xdr:row>56</xdr:row>
                    <xdr:rowOff>182880</xdr:rowOff>
                  </from>
                  <to>
                    <xdr:col>2</xdr:col>
                    <xdr:colOff>99060</xdr:colOff>
                    <xdr:row>58</xdr:row>
                    <xdr:rowOff>30480</xdr:rowOff>
                  </to>
                </anchor>
              </controlPr>
            </control>
          </mc:Choice>
        </mc:AlternateContent>
        <mc:AlternateContent xmlns:mc="http://schemas.openxmlformats.org/markup-compatibility/2006">
          <mc:Choice Requires="x14">
            <control shapeId="47150" r:id="rId70" name="Check Box 46">
              <controlPr defaultSize="0" autoFill="0" autoLine="0" autoPict="0">
                <anchor moveWithCells="1">
                  <from>
                    <xdr:col>0</xdr:col>
                    <xdr:colOff>190500</xdr:colOff>
                    <xdr:row>59</xdr:row>
                    <xdr:rowOff>22860</xdr:rowOff>
                  </from>
                  <to>
                    <xdr:col>1</xdr:col>
                    <xdr:colOff>30480</xdr:colOff>
                    <xdr:row>59</xdr:row>
                    <xdr:rowOff>152400</xdr:rowOff>
                  </to>
                </anchor>
              </controlPr>
            </control>
          </mc:Choice>
        </mc:AlternateContent>
        <mc:AlternateContent xmlns:mc="http://schemas.openxmlformats.org/markup-compatibility/2006">
          <mc:Choice Requires="x14">
            <control shapeId="47151" r:id="rId71" name="Check Box 47">
              <controlPr defaultSize="0" autoFill="0" autoLine="0" autoPict="0">
                <anchor moveWithCells="1">
                  <from>
                    <xdr:col>2</xdr:col>
                    <xdr:colOff>182880</xdr:colOff>
                    <xdr:row>58</xdr:row>
                    <xdr:rowOff>190500</xdr:rowOff>
                  </from>
                  <to>
                    <xdr:col>3</xdr:col>
                    <xdr:colOff>76200</xdr:colOff>
                    <xdr:row>60</xdr:row>
                    <xdr:rowOff>22860</xdr:rowOff>
                  </to>
                </anchor>
              </controlPr>
            </control>
          </mc:Choice>
        </mc:AlternateContent>
        <mc:AlternateContent xmlns:mc="http://schemas.openxmlformats.org/markup-compatibility/2006">
          <mc:Choice Requires="x14">
            <control shapeId="47152" r:id="rId72" name="Check Box 48">
              <controlPr defaultSize="0" autoFill="0" autoLine="0" autoPict="0">
                <anchor moveWithCells="1">
                  <from>
                    <xdr:col>1</xdr:col>
                    <xdr:colOff>220980</xdr:colOff>
                    <xdr:row>58</xdr:row>
                    <xdr:rowOff>182880</xdr:rowOff>
                  </from>
                  <to>
                    <xdr:col>2</xdr:col>
                    <xdr:colOff>99060</xdr:colOff>
                    <xdr:row>60</xdr:row>
                    <xdr:rowOff>30480</xdr:rowOff>
                  </to>
                </anchor>
              </controlPr>
            </control>
          </mc:Choice>
        </mc:AlternateContent>
        <mc:AlternateContent xmlns:mc="http://schemas.openxmlformats.org/markup-compatibility/2006">
          <mc:Choice Requires="x14">
            <control shapeId="47153" r:id="rId73" name="Check Box 49">
              <controlPr defaultSize="0" autoFill="0" autoLine="0" autoPict="0">
                <anchor moveWithCells="1">
                  <from>
                    <xdr:col>0</xdr:col>
                    <xdr:colOff>190500</xdr:colOff>
                    <xdr:row>61</xdr:row>
                    <xdr:rowOff>22860</xdr:rowOff>
                  </from>
                  <to>
                    <xdr:col>1</xdr:col>
                    <xdr:colOff>30480</xdr:colOff>
                    <xdr:row>61</xdr:row>
                    <xdr:rowOff>152400</xdr:rowOff>
                  </to>
                </anchor>
              </controlPr>
            </control>
          </mc:Choice>
        </mc:AlternateContent>
        <mc:AlternateContent xmlns:mc="http://schemas.openxmlformats.org/markup-compatibility/2006">
          <mc:Choice Requires="x14">
            <control shapeId="47154" r:id="rId74" name="Check Box 50">
              <controlPr defaultSize="0" autoFill="0" autoLine="0" autoPict="0">
                <anchor moveWithCells="1">
                  <from>
                    <xdr:col>2</xdr:col>
                    <xdr:colOff>182880</xdr:colOff>
                    <xdr:row>60</xdr:row>
                    <xdr:rowOff>182880</xdr:rowOff>
                  </from>
                  <to>
                    <xdr:col>3</xdr:col>
                    <xdr:colOff>76200</xdr:colOff>
                    <xdr:row>62</xdr:row>
                    <xdr:rowOff>7620</xdr:rowOff>
                  </to>
                </anchor>
              </controlPr>
            </control>
          </mc:Choice>
        </mc:AlternateContent>
        <mc:AlternateContent xmlns:mc="http://schemas.openxmlformats.org/markup-compatibility/2006">
          <mc:Choice Requires="x14">
            <control shapeId="47155" r:id="rId75" name="Check Box 51">
              <controlPr defaultSize="0" autoFill="0" autoLine="0" autoPict="0">
                <anchor moveWithCells="1">
                  <from>
                    <xdr:col>1</xdr:col>
                    <xdr:colOff>220980</xdr:colOff>
                    <xdr:row>60</xdr:row>
                    <xdr:rowOff>182880</xdr:rowOff>
                  </from>
                  <to>
                    <xdr:col>2</xdr:col>
                    <xdr:colOff>99060</xdr:colOff>
                    <xdr:row>62</xdr:row>
                    <xdr:rowOff>30480</xdr:rowOff>
                  </to>
                </anchor>
              </controlPr>
            </control>
          </mc:Choice>
        </mc:AlternateContent>
        <mc:AlternateContent xmlns:mc="http://schemas.openxmlformats.org/markup-compatibility/2006">
          <mc:Choice Requires="x14">
            <control shapeId="47156" r:id="rId76" name="Check Box 52">
              <controlPr defaultSize="0" autoFill="0" autoLine="0" autoPict="0">
                <anchor moveWithCells="1">
                  <from>
                    <xdr:col>0</xdr:col>
                    <xdr:colOff>190500</xdr:colOff>
                    <xdr:row>65</xdr:row>
                    <xdr:rowOff>22860</xdr:rowOff>
                  </from>
                  <to>
                    <xdr:col>1</xdr:col>
                    <xdr:colOff>30480</xdr:colOff>
                    <xdr:row>65</xdr:row>
                    <xdr:rowOff>152400</xdr:rowOff>
                  </to>
                </anchor>
              </controlPr>
            </control>
          </mc:Choice>
        </mc:AlternateContent>
        <mc:AlternateContent xmlns:mc="http://schemas.openxmlformats.org/markup-compatibility/2006">
          <mc:Choice Requires="x14">
            <control shapeId="47157" r:id="rId77" name="Check Box 53">
              <controlPr defaultSize="0" autoFill="0" autoLine="0" autoPict="0">
                <anchor moveWithCells="1">
                  <from>
                    <xdr:col>2</xdr:col>
                    <xdr:colOff>190500</xdr:colOff>
                    <xdr:row>65</xdr:row>
                    <xdr:rowOff>0</xdr:rowOff>
                  </from>
                  <to>
                    <xdr:col>3</xdr:col>
                    <xdr:colOff>83820</xdr:colOff>
                    <xdr:row>66</xdr:row>
                    <xdr:rowOff>22860</xdr:rowOff>
                  </to>
                </anchor>
              </controlPr>
            </control>
          </mc:Choice>
        </mc:AlternateContent>
        <mc:AlternateContent xmlns:mc="http://schemas.openxmlformats.org/markup-compatibility/2006">
          <mc:Choice Requires="x14">
            <control shapeId="47158" r:id="rId78" name="Check Box 54">
              <controlPr defaultSize="0" autoFill="0" autoLine="0" autoPict="0">
                <anchor moveWithCells="1">
                  <from>
                    <xdr:col>1</xdr:col>
                    <xdr:colOff>220980</xdr:colOff>
                    <xdr:row>64</xdr:row>
                    <xdr:rowOff>182880</xdr:rowOff>
                  </from>
                  <to>
                    <xdr:col>2</xdr:col>
                    <xdr:colOff>99060</xdr:colOff>
                    <xdr:row>66</xdr:row>
                    <xdr:rowOff>30480</xdr:rowOff>
                  </to>
                </anchor>
              </controlPr>
            </control>
          </mc:Choice>
        </mc:AlternateContent>
        <mc:AlternateContent xmlns:mc="http://schemas.openxmlformats.org/markup-compatibility/2006">
          <mc:Choice Requires="x14">
            <control shapeId="47159" r:id="rId79" name="Check Box 55">
              <controlPr defaultSize="0" autoFill="0" autoLine="0" autoPict="0">
                <anchor moveWithCells="1">
                  <from>
                    <xdr:col>0</xdr:col>
                    <xdr:colOff>190500</xdr:colOff>
                    <xdr:row>67</xdr:row>
                    <xdr:rowOff>22860</xdr:rowOff>
                  </from>
                  <to>
                    <xdr:col>1</xdr:col>
                    <xdr:colOff>30480</xdr:colOff>
                    <xdr:row>67</xdr:row>
                    <xdr:rowOff>152400</xdr:rowOff>
                  </to>
                </anchor>
              </controlPr>
            </control>
          </mc:Choice>
        </mc:AlternateContent>
        <mc:AlternateContent xmlns:mc="http://schemas.openxmlformats.org/markup-compatibility/2006">
          <mc:Choice Requires="x14">
            <control shapeId="47160" r:id="rId80" name="Check Box 56">
              <controlPr defaultSize="0" autoFill="0" autoLine="0" autoPict="0">
                <anchor moveWithCells="1">
                  <from>
                    <xdr:col>2</xdr:col>
                    <xdr:colOff>190500</xdr:colOff>
                    <xdr:row>67</xdr:row>
                    <xdr:rowOff>0</xdr:rowOff>
                  </from>
                  <to>
                    <xdr:col>3</xdr:col>
                    <xdr:colOff>83820</xdr:colOff>
                    <xdr:row>68</xdr:row>
                    <xdr:rowOff>22860</xdr:rowOff>
                  </to>
                </anchor>
              </controlPr>
            </control>
          </mc:Choice>
        </mc:AlternateContent>
        <mc:AlternateContent xmlns:mc="http://schemas.openxmlformats.org/markup-compatibility/2006">
          <mc:Choice Requires="x14">
            <control shapeId="47161" r:id="rId81" name="Check Box 57">
              <controlPr defaultSize="0" autoFill="0" autoLine="0" autoPict="0">
                <anchor moveWithCells="1">
                  <from>
                    <xdr:col>1</xdr:col>
                    <xdr:colOff>220980</xdr:colOff>
                    <xdr:row>66</xdr:row>
                    <xdr:rowOff>182880</xdr:rowOff>
                  </from>
                  <to>
                    <xdr:col>2</xdr:col>
                    <xdr:colOff>99060</xdr:colOff>
                    <xdr:row>68</xdr:row>
                    <xdr:rowOff>30480</xdr:rowOff>
                  </to>
                </anchor>
              </controlPr>
            </control>
          </mc:Choice>
        </mc:AlternateContent>
        <mc:AlternateContent xmlns:mc="http://schemas.openxmlformats.org/markup-compatibility/2006">
          <mc:Choice Requires="x14">
            <control shapeId="47162" r:id="rId82" name="Check Box 58">
              <controlPr defaultSize="0" autoFill="0" autoLine="0" autoPict="0">
                <anchor moveWithCells="1">
                  <from>
                    <xdr:col>0</xdr:col>
                    <xdr:colOff>190500</xdr:colOff>
                    <xdr:row>72</xdr:row>
                    <xdr:rowOff>22860</xdr:rowOff>
                  </from>
                  <to>
                    <xdr:col>1</xdr:col>
                    <xdr:colOff>30480</xdr:colOff>
                    <xdr:row>72</xdr:row>
                    <xdr:rowOff>152400</xdr:rowOff>
                  </to>
                </anchor>
              </controlPr>
            </control>
          </mc:Choice>
        </mc:AlternateContent>
        <mc:AlternateContent xmlns:mc="http://schemas.openxmlformats.org/markup-compatibility/2006">
          <mc:Choice Requires="x14">
            <control shapeId="47163" r:id="rId83" name="Check Box 59">
              <controlPr defaultSize="0" autoFill="0" autoLine="0" autoPict="0">
                <anchor moveWithCells="1">
                  <from>
                    <xdr:col>2</xdr:col>
                    <xdr:colOff>190500</xdr:colOff>
                    <xdr:row>72</xdr:row>
                    <xdr:rowOff>0</xdr:rowOff>
                  </from>
                  <to>
                    <xdr:col>3</xdr:col>
                    <xdr:colOff>83820</xdr:colOff>
                    <xdr:row>73</xdr:row>
                    <xdr:rowOff>22860</xdr:rowOff>
                  </to>
                </anchor>
              </controlPr>
            </control>
          </mc:Choice>
        </mc:AlternateContent>
        <mc:AlternateContent xmlns:mc="http://schemas.openxmlformats.org/markup-compatibility/2006">
          <mc:Choice Requires="x14">
            <control shapeId="47164" r:id="rId84" name="Check Box 60">
              <controlPr defaultSize="0" autoFill="0" autoLine="0" autoPict="0">
                <anchor moveWithCells="1">
                  <from>
                    <xdr:col>1</xdr:col>
                    <xdr:colOff>220980</xdr:colOff>
                    <xdr:row>71</xdr:row>
                    <xdr:rowOff>182880</xdr:rowOff>
                  </from>
                  <to>
                    <xdr:col>2</xdr:col>
                    <xdr:colOff>99060</xdr:colOff>
                    <xdr:row>73</xdr:row>
                    <xdr:rowOff>30480</xdr:rowOff>
                  </to>
                </anchor>
              </controlPr>
            </control>
          </mc:Choice>
        </mc:AlternateContent>
        <mc:AlternateContent xmlns:mc="http://schemas.openxmlformats.org/markup-compatibility/2006">
          <mc:Choice Requires="x14">
            <control shapeId="47165" r:id="rId85" name="Check Box 61">
              <controlPr defaultSize="0" autoFill="0" autoLine="0" autoPict="0">
                <anchor moveWithCells="1">
                  <from>
                    <xdr:col>0</xdr:col>
                    <xdr:colOff>190500</xdr:colOff>
                    <xdr:row>74</xdr:row>
                    <xdr:rowOff>22860</xdr:rowOff>
                  </from>
                  <to>
                    <xdr:col>1</xdr:col>
                    <xdr:colOff>30480</xdr:colOff>
                    <xdr:row>74</xdr:row>
                    <xdr:rowOff>152400</xdr:rowOff>
                  </to>
                </anchor>
              </controlPr>
            </control>
          </mc:Choice>
        </mc:AlternateContent>
        <mc:AlternateContent xmlns:mc="http://schemas.openxmlformats.org/markup-compatibility/2006">
          <mc:Choice Requires="x14">
            <control shapeId="47166" r:id="rId86" name="Check Box 62">
              <controlPr defaultSize="0" autoFill="0" autoLine="0" autoPict="0">
                <anchor moveWithCells="1">
                  <from>
                    <xdr:col>2</xdr:col>
                    <xdr:colOff>190500</xdr:colOff>
                    <xdr:row>74</xdr:row>
                    <xdr:rowOff>0</xdr:rowOff>
                  </from>
                  <to>
                    <xdr:col>3</xdr:col>
                    <xdr:colOff>83820</xdr:colOff>
                    <xdr:row>75</xdr:row>
                    <xdr:rowOff>22860</xdr:rowOff>
                  </to>
                </anchor>
              </controlPr>
            </control>
          </mc:Choice>
        </mc:AlternateContent>
        <mc:AlternateContent xmlns:mc="http://schemas.openxmlformats.org/markup-compatibility/2006">
          <mc:Choice Requires="x14">
            <control shapeId="47167" r:id="rId87" name="Check Box 63">
              <controlPr defaultSize="0" autoFill="0" autoLine="0" autoPict="0">
                <anchor moveWithCells="1">
                  <from>
                    <xdr:col>1</xdr:col>
                    <xdr:colOff>220980</xdr:colOff>
                    <xdr:row>73</xdr:row>
                    <xdr:rowOff>182880</xdr:rowOff>
                  </from>
                  <to>
                    <xdr:col>2</xdr:col>
                    <xdr:colOff>99060</xdr:colOff>
                    <xdr:row>75</xdr:row>
                    <xdr:rowOff>30480</xdr:rowOff>
                  </to>
                </anchor>
              </controlPr>
            </control>
          </mc:Choice>
        </mc:AlternateContent>
        <mc:AlternateContent xmlns:mc="http://schemas.openxmlformats.org/markup-compatibility/2006">
          <mc:Choice Requires="x14">
            <control shapeId="47168" r:id="rId88" name="Check Box 64">
              <controlPr defaultSize="0" autoFill="0" autoLine="0" autoPict="0">
                <anchor moveWithCells="1">
                  <from>
                    <xdr:col>0</xdr:col>
                    <xdr:colOff>190500</xdr:colOff>
                    <xdr:row>80</xdr:row>
                    <xdr:rowOff>22860</xdr:rowOff>
                  </from>
                  <to>
                    <xdr:col>1</xdr:col>
                    <xdr:colOff>30480</xdr:colOff>
                    <xdr:row>80</xdr:row>
                    <xdr:rowOff>152400</xdr:rowOff>
                  </to>
                </anchor>
              </controlPr>
            </control>
          </mc:Choice>
        </mc:AlternateContent>
        <mc:AlternateContent xmlns:mc="http://schemas.openxmlformats.org/markup-compatibility/2006">
          <mc:Choice Requires="x14">
            <control shapeId="47169" r:id="rId89" name="Check Box 65">
              <controlPr defaultSize="0" autoFill="0" autoLine="0" autoPict="0">
                <anchor moveWithCells="1">
                  <from>
                    <xdr:col>2</xdr:col>
                    <xdr:colOff>190500</xdr:colOff>
                    <xdr:row>80</xdr:row>
                    <xdr:rowOff>0</xdr:rowOff>
                  </from>
                  <to>
                    <xdr:col>3</xdr:col>
                    <xdr:colOff>83820</xdr:colOff>
                    <xdr:row>81</xdr:row>
                    <xdr:rowOff>22860</xdr:rowOff>
                  </to>
                </anchor>
              </controlPr>
            </control>
          </mc:Choice>
        </mc:AlternateContent>
        <mc:AlternateContent xmlns:mc="http://schemas.openxmlformats.org/markup-compatibility/2006">
          <mc:Choice Requires="x14">
            <control shapeId="47170" r:id="rId90" name="Check Box 66">
              <controlPr defaultSize="0" autoFill="0" autoLine="0" autoPict="0">
                <anchor moveWithCells="1">
                  <from>
                    <xdr:col>1</xdr:col>
                    <xdr:colOff>220980</xdr:colOff>
                    <xdr:row>79</xdr:row>
                    <xdr:rowOff>182880</xdr:rowOff>
                  </from>
                  <to>
                    <xdr:col>2</xdr:col>
                    <xdr:colOff>99060</xdr:colOff>
                    <xdr:row>81</xdr:row>
                    <xdr:rowOff>30480</xdr:rowOff>
                  </to>
                </anchor>
              </controlPr>
            </control>
          </mc:Choice>
        </mc:AlternateContent>
        <mc:AlternateContent xmlns:mc="http://schemas.openxmlformats.org/markup-compatibility/2006">
          <mc:Choice Requires="x14">
            <control shapeId="47171" r:id="rId91" name="Check Box 67">
              <controlPr defaultSize="0" autoFill="0" autoLine="0" autoPict="0">
                <anchor moveWithCells="1">
                  <from>
                    <xdr:col>0</xdr:col>
                    <xdr:colOff>190500</xdr:colOff>
                    <xdr:row>82</xdr:row>
                    <xdr:rowOff>22860</xdr:rowOff>
                  </from>
                  <to>
                    <xdr:col>1</xdr:col>
                    <xdr:colOff>30480</xdr:colOff>
                    <xdr:row>82</xdr:row>
                    <xdr:rowOff>152400</xdr:rowOff>
                  </to>
                </anchor>
              </controlPr>
            </control>
          </mc:Choice>
        </mc:AlternateContent>
        <mc:AlternateContent xmlns:mc="http://schemas.openxmlformats.org/markup-compatibility/2006">
          <mc:Choice Requires="x14">
            <control shapeId="47172" r:id="rId92" name="Check Box 68">
              <controlPr defaultSize="0" autoFill="0" autoLine="0" autoPict="0">
                <anchor moveWithCells="1">
                  <from>
                    <xdr:col>2</xdr:col>
                    <xdr:colOff>190500</xdr:colOff>
                    <xdr:row>82</xdr:row>
                    <xdr:rowOff>0</xdr:rowOff>
                  </from>
                  <to>
                    <xdr:col>3</xdr:col>
                    <xdr:colOff>83820</xdr:colOff>
                    <xdr:row>83</xdr:row>
                    <xdr:rowOff>22860</xdr:rowOff>
                  </to>
                </anchor>
              </controlPr>
            </control>
          </mc:Choice>
        </mc:AlternateContent>
        <mc:AlternateContent xmlns:mc="http://schemas.openxmlformats.org/markup-compatibility/2006">
          <mc:Choice Requires="x14">
            <control shapeId="47173" r:id="rId93" name="Check Box 69">
              <controlPr defaultSize="0" autoFill="0" autoLine="0" autoPict="0">
                <anchor moveWithCells="1">
                  <from>
                    <xdr:col>1</xdr:col>
                    <xdr:colOff>220980</xdr:colOff>
                    <xdr:row>81</xdr:row>
                    <xdr:rowOff>182880</xdr:rowOff>
                  </from>
                  <to>
                    <xdr:col>2</xdr:col>
                    <xdr:colOff>99060</xdr:colOff>
                    <xdr:row>83</xdr:row>
                    <xdr:rowOff>30480</xdr:rowOff>
                  </to>
                </anchor>
              </controlPr>
            </control>
          </mc:Choice>
        </mc:AlternateContent>
        <mc:AlternateContent xmlns:mc="http://schemas.openxmlformats.org/markup-compatibility/2006">
          <mc:Choice Requires="x14">
            <control shapeId="47174" r:id="rId94" name="Check Box 70">
              <controlPr defaultSize="0" autoFill="0" autoLine="0" autoPict="0">
                <anchor moveWithCells="1">
                  <from>
                    <xdr:col>0</xdr:col>
                    <xdr:colOff>190500</xdr:colOff>
                    <xdr:row>84</xdr:row>
                    <xdr:rowOff>22860</xdr:rowOff>
                  </from>
                  <to>
                    <xdr:col>1</xdr:col>
                    <xdr:colOff>30480</xdr:colOff>
                    <xdr:row>84</xdr:row>
                    <xdr:rowOff>152400</xdr:rowOff>
                  </to>
                </anchor>
              </controlPr>
            </control>
          </mc:Choice>
        </mc:AlternateContent>
        <mc:AlternateContent xmlns:mc="http://schemas.openxmlformats.org/markup-compatibility/2006">
          <mc:Choice Requires="x14">
            <control shapeId="47175" r:id="rId95" name="Check Box 71">
              <controlPr defaultSize="0" autoFill="0" autoLine="0" autoPict="0">
                <anchor moveWithCells="1">
                  <from>
                    <xdr:col>2</xdr:col>
                    <xdr:colOff>190500</xdr:colOff>
                    <xdr:row>84</xdr:row>
                    <xdr:rowOff>0</xdr:rowOff>
                  </from>
                  <to>
                    <xdr:col>3</xdr:col>
                    <xdr:colOff>83820</xdr:colOff>
                    <xdr:row>85</xdr:row>
                    <xdr:rowOff>22860</xdr:rowOff>
                  </to>
                </anchor>
              </controlPr>
            </control>
          </mc:Choice>
        </mc:AlternateContent>
        <mc:AlternateContent xmlns:mc="http://schemas.openxmlformats.org/markup-compatibility/2006">
          <mc:Choice Requires="x14">
            <control shapeId="47176" r:id="rId96" name="Check Box 72">
              <controlPr defaultSize="0" autoFill="0" autoLine="0" autoPict="0">
                <anchor moveWithCells="1">
                  <from>
                    <xdr:col>1</xdr:col>
                    <xdr:colOff>220980</xdr:colOff>
                    <xdr:row>83</xdr:row>
                    <xdr:rowOff>182880</xdr:rowOff>
                  </from>
                  <to>
                    <xdr:col>2</xdr:col>
                    <xdr:colOff>99060</xdr:colOff>
                    <xdr:row>85</xdr:row>
                    <xdr:rowOff>30480</xdr:rowOff>
                  </to>
                </anchor>
              </controlPr>
            </control>
          </mc:Choice>
        </mc:AlternateContent>
        <mc:AlternateContent xmlns:mc="http://schemas.openxmlformats.org/markup-compatibility/2006">
          <mc:Choice Requires="x14">
            <control shapeId="47177" r:id="rId97" name="Check Box 73">
              <controlPr defaultSize="0" autoFill="0" autoLine="0" autoPict="0">
                <anchor moveWithCells="1">
                  <from>
                    <xdr:col>0</xdr:col>
                    <xdr:colOff>190500</xdr:colOff>
                    <xdr:row>86</xdr:row>
                    <xdr:rowOff>22860</xdr:rowOff>
                  </from>
                  <to>
                    <xdr:col>1</xdr:col>
                    <xdr:colOff>30480</xdr:colOff>
                    <xdr:row>86</xdr:row>
                    <xdr:rowOff>152400</xdr:rowOff>
                  </to>
                </anchor>
              </controlPr>
            </control>
          </mc:Choice>
        </mc:AlternateContent>
        <mc:AlternateContent xmlns:mc="http://schemas.openxmlformats.org/markup-compatibility/2006">
          <mc:Choice Requires="x14">
            <control shapeId="47178" r:id="rId98" name="Check Box 74">
              <controlPr defaultSize="0" autoFill="0" autoLine="0" autoPict="0">
                <anchor moveWithCells="1">
                  <from>
                    <xdr:col>2</xdr:col>
                    <xdr:colOff>190500</xdr:colOff>
                    <xdr:row>86</xdr:row>
                    <xdr:rowOff>0</xdr:rowOff>
                  </from>
                  <to>
                    <xdr:col>3</xdr:col>
                    <xdr:colOff>83820</xdr:colOff>
                    <xdr:row>87</xdr:row>
                    <xdr:rowOff>22860</xdr:rowOff>
                  </to>
                </anchor>
              </controlPr>
            </control>
          </mc:Choice>
        </mc:AlternateContent>
        <mc:AlternateContent xmlns:mc="http://schemas.openxmlformats.org/markup-compatibility/2006">
          <mc:Choice Requires="x14">
            <control shapeId="47179" r:id="rId99" name="Check Box 75">
              <controlPr defaultSize="0" autoFill="0" autoLine="0" autoPict="0">
                <anchor moveWithCells="1">
                  <from>
                    <xdr:col>1</xdr:col>
                    <xdr:colOff>220980</xdr:colOff>
                    <xdr:row>85</xdr:row>
                    <xdr:rowOff>182880</xdr:rowOff>
                  </from>
                  <to>
                    <xdr:col>2</xdr:col>
                    <xdr:colOff>99060</xdr:colOff>
                    <xdr:row>87</xdr:row>
                    <xdr:rowOff>30480</xdr:rowOff>
                  </to>
                </anchor>
              </controlPr>
            </control>
          </mc:Choice>
        </mc:AlternateContent>
        <mc:AlternateContent xmlns:mc="http://schemas.openxmlformats.org/markup-compatibility/2006">
          <mc:Choice Requires="x14">
            <control shapeId="47180" r:id="rId100" name="Check Box 76">
              <controlPr defaultSize="0" autoFill="0" autoLine="0" autoPict="0">
                <anchor moveWithCells="1">
                  <from>
                    <xdr:col>0</xdr:col>
                    <xdr:colOff>190500</xdr:colOff>
                    <xdr:row>93</xdr:row>
                    <xdr:rowOff>22860</xdr:rowOff>
                  </from>
                  <to>
                    <xdr:col>1</xdr:col>
                    <xdr:colOff>30480</xdr:colOff>
                    <xdr:row>93</xdr:row>
                    <xdr:rowOff>152400</xdr:rowOff>
                  </to>
                </anchor>
              </controlPr>
            </control>
          </mc:Choice>
        </mc:AlternateContent>
        <mc:AlternateContent xmlns:mc="http://schemas.openxmlformats.org/markup-compatibility/2006">
          <mc:Choice Requires="x14">
            <control shapeId="47181" r:id="rId101" name="Check Box 77">
              <controlPr defaultSize="0" autoFill="0" autoLine="0" autoPict="0">
                <anchor moveWithCells="1">
                  <from>
                    <xdr:col>2</xdr:col>
                    <xdr:colOff>190500</xdr:colOff>
                    <xdr:row>93</xdr:row>
                    <xdr:rowOff>0</xdr:rowOff>
                  </from>
                  <to>
                    <xdr:col>3</xdr:col>
                    <xdr:colOff>83820</xdr:colOff>
                    <xdr:row>94</xdr:row>
                    <xdr:rowOff>22860</xdr:rowOff>
                  </to>
                </anchor>
              </controlPr>
            </control>
          </mc:Choice>
        </mc:AlternateContent>
        <mc:AlternateContent xmlns:mc="http://schemas.openxmlformats.org/markup-compatibility/2006">
          <mc:Choice Requires="x14">
            <control shapeId="47182" r:id="rId102" name="Check Box 78">
              <controlPr defaultSize="0" autoFill="0" autoLine="0" autoPict="0">
                <anchor moveWithCells="1">
                  <from>
                    <xdr:col>1</xdr:col>
                    <xdr:colOff>220980</xdr:colOff>
                    <xdr:row>92</xdr:row>
                    <xdr:rowOff>182880</xdr:rowOff>
                  </from>
                  <to>
                    <xdr:col>2</xdr:col>
                    <xdr:colOff>99060</xdr:colOff>
                    <xdr:row>94</xdr:row>
                    <xdr:rowOff>30480</xdr:rowOff>
                  </to>
                </anchor>
              </controlPr>
            </control>
          </mc:Choice>
        </mc:AlternateContent>
        <mc:AlternateContent xmlns:mc="http://schemas.openxmlformats.org/markup-compatibility/2006">
          <mc:Choice Requires="x14">
            <control shapeId="47183" r:id="rId103" name="Check Box 79">
              <controlPr defaultSize="0" autoFill="0" autoLine="0" autoPict="0">
                <anchor moveWithCells="1">
                  <from>
                    <xdr:col>2</xdr:col>
                    <xdr:colOff>190500</xdr:colOff>
                    <xdr:row>93</xdr:row>
                    <xdr:rowOff>0</xdr:rowOff>
                  </from>
                  <to>
                    <xdr:col>3</xdr:col>
                    <xdr:colOff>83820</xdr:colOff>
                    <xdr:row>94</xdr:row>
                    <xdr:rowOff>22860</xdr:rowOff>
                  </to>
                </anchor>
              </controlPr>
            </control>
          </mc:Choice>
        </mc:AlternateContent>
        <mc:AlternateContent xmlns:mc="http://schemas.openxmlformats.org/markup-compatibility/2006">
          <mc:Choice Requires="x14">
            <control shapeId="47184" r:id="rId104" name="Check Box 80">
              <controlPr defaultSize="0" autoFill="0" autoLine="0" autoPict="0">
                <anchor moveWithCells="1">
                  <from>
                    <xdr:col>0</xdr:col>
                    <xdr:colOff>190500</xdr:colOff>
                    <xdr:row>95</xdr:row>
                    <xdr:rowOff>22860</xdr:rowOff>
                  </from>
                  <to>
                    <xdr:col>1</xdr:col>
                    <xdr:colOff>30480</xdr:colOff>
                    <xdr:row>95</xdr:row>
                    <xdr:rowOff>152400</xdr:rowOff>
                  </to>
                </anchor>
              </controlPr>
            </control>
          </mc:Choice>
        </mc:AlternateContent>
        <mc:AlternateContent xmlns:mc="http://schemas.openxmlformats.org/markup-compatibility/2006">
          <mc:Choice Requires="x14">
            <control shapeId="47185" r:id="rId105" name="Check Box 81">
              <controlPr defaultSize="0" autoFill="0" autoLine="0" autoPict="0">
                <anchor moveWithCells="1">
                  <from>
                    <xdr:col>2</xdr:col>
                    <xdr:colOff>190500</xdr:colOff>
                    <xdr:row>95</xdr:row>
                    <xdr:rowOff>0</xdr:rowOff>
                  </from>
                  <to>
                    <xdr:col>3</xdr:col>
                    <xdr:colOff>83820</xdr:colOff>
                    <xdr:row>96</xdr:row>
                    <xdr:rowOff>22860</xdr:rowOff>
                  </to>
                </anchor>
              </controlPr>
            </control>
          </mc:Choice>
        </mc:AlternateContent>
        <mc:AlternateContent xmlns:mc="http://schemas.openxmlformats.org/markup-compatibility/2006">
          <mc:Choice Requires="x14">
            <control shapeId="47186" r:id="rId106" name="Check Box 82">
              <controlPr defaultSize="0" autoFill="0" autoLine="0" autoPict="0">
                <anchor moveWithCells="1">
                  <from>
                    <xdr:col>1</xdr:col>
                    <xdr:colOff>220980</xdr:colOff>
                    <xdr:row>94</xdr:row>
                    <xdr:rowOff>182880</xdr:rowOff>
                  </from>
                  <to>
                    <xdr:col>2</xdr:col>
                    <xdr:colOff>99060</xdr:colOff>
                    <xdr:row>96</xdr:row>
                    <xdr:rowOff>30480</xdr:rowOff>
                  </to>
                </anchor>
              </controlPr>
            </control>
          </mc:Choice>
        </mc:AlternateContent>
        <mc:AlternateContent xmlns:mc="http://schemas.openxmlformats.org/markup-compatibility/2006">
          <mc:Choice Requires="x14">
            <control shapeId="47187" r:id="rId107" name="Check Box 83">
              <controlPr defaultSize="0" autoFill="0" autoLine="0" autoPict="0">
                <anchor moveWithCells="1">
                  <from>
                    <xdr:col>0</xdr:col>
                    <xdr:colOff>198120</xdr:colOff>
                    <xdr:row>100</xdr:row>
                    <xdr:rowOff>99060</xdr:rowOff>
                  </from>
                  <to>
                    <xdr:col>1</xdr:col>
                    <xdr:colOff>38100</xdr:colOff>
                    <xdr:row>100</xdr:row>
                    <xdr:rowOff>228600</xdr:rowOff>
                  </to>
                </anchor>
              </controlPr>
            </control>
          </mc:Choice>
        </mc:AlternateContent>
        <mc:AlternateContent xmlns:mc="http://schemas.openxmlformats.org/markup-compatibility/2006">
          <mc:Choice Requires="x14">
            <control shapeId="47188" r:id="rId108" name="Check Box 84">
              <controlPr defaultSize="0" autoFill="0" autoLine="0" autoPict="0">
                <anchor moveWithCells="1">
                  <from>
                    <xdr:col>2</xdr:col>
                    <xdr:colOff>198120</xdr:colOff>
                    <xdr:row>100</xdr:row>
                    <xdr:rowOff>68580</xdr:rowOff>
                  </from>
                  <to>
                    <xdr:col>3</xdr:col>
                    <xdr:colOff>99060</xdr:colOff>
                    <xdr:row>100</xdr:row>
                    <xdr:rowOff>274320</xdr:rowOff>
                  </to>
                </anchor>
              </controlPr>
            </control>
          </mc:Choice>
        </mc:AlternateContent>
        <mc:AlternateContent xmlns:mc="http://schemas.openxmlformats.org/markup-compatibility/2006">
          <mc:Choice Requires="x14">
            <control shapeId="47189" r:id="rId109" name="Check Box 85">
              <controlPr defaultSize="0" autoFill="0" autoLine="0" autoPict="0">
                <anchor moveWithCells="1">
                  <from>
                    <xdr:col>1</xdr:col>
                    <xdr:colOff>190500</xdr:colOff>
                    <xdr:row>100</xdr:row>
                    <xdr:rowOff>22860</xdr:rowOff>
                  </from>
                  <to>
                    <xdr:col>2</xdr:col>
                    <xdr:colOff>213360</xdr:colOff>
                    <xdr:row>100</xdr:row>
                    <xdr:rowOff>312420</xdr:rowOff>
                  </to>
                </anchor>
              </controlPr>
            </control>
          </mc:Choice>
        </mc:AlternateContent>
        <mc:AlternateContent xmlns:mc="http://schemas.openxmlformats.org/markup-compatibility/2006">
          <mc:Choice Requires="x14">
            <control shapeId="47190" r:id="rId110" name="Check Box 86">
              <controlPr defaultSize="0" autoFill="0" autoLine="0" autoPict="0">
                <anchor moveWithCells="1">
                  <from>
                    <xdr:col>0</xdr:col>
                    <xdr:colOff>182880</xdr:colOff>
                    <xdr:row>102</xdr:row>
                    <xdr:rowOff>152400</xdr:rowOff>
                  </from>
                  <to>
                    <xdr:col>1</xdr:col>
                    <xdr:colOff>182880</xdr:colOff>
                    <xdr:row>102</xdr:row>
                    <xdr:rowOff>419100</xdr:rowOff>
                  </to>
                </anchor>
              </controlPr>
            </control>
          </mc:Choice>
        </mc:AlternateContent>
        <mc:AlternateContent xmlns:mc="http://schemas.openxmlformats.org/markup-compatibility/2006">
          <mc:Choice Requires="x14">
            <control shapeId="47191" r:id="rId111" name="Check Box 87">
              <controlPr defaultSize="0" autoFill="0" autoLine="0" autoPict="0">
                <anchor moveWithCells="1">
                  <from>
                    <xdr:col>2</xdr:col>
                    <xdr:colOff>213360</xdr:colOff>
                    <xdr:row>102</xdr:row>
                    <xdr:rowOff>114300</xdr:rowOff>
                  </from>
                  <to>
                    <xdr:col>3</xdr:col>
                    <xdr:colOff>175260</xdr:colOff>
                    <xdr:row>102</xdr:row>
                    <xdr:rowOff>411480</xdr:rowOff>
                  </to>
                </anchor>
              </controlPr>
            </control>
          </mc:Choice>
        </mc:AlternateContent>
        <mc:AlternateContent xmlns:mc="http://schemas.openxmlformats.org/markup-compatibility/2006">
          <mc:Choice Requires="x14">
            <control shapeId="47192" r:id="rId112" name="Check Box 88">
              <controlPr defaultSize="0" autoFill="0" autoLine="0" autoPict="0">
                <anchor moveWithCells="1">
                  <from>
                    <xdr:col>1</xdr:col>
                    <xdr:colOff>190500</xdr:colOff>
                    <xdr:row>102</xdr:row>
                    <xdr:rowOff>114300</xdr:rowOff>
                  </from>
                  <to>
                    <xdr:col>2</xdr:col>
                    <xdr:colOff>213360</xdr:colOff>
                    <xdr:row>102</xdr:row>
                    <xdr:rowOff>388620</xdr:rowOff>
                  </to>
                </anchor>
              </controlPr>
            </control>
          </mc:Choice>
        </mc:AlternateContent>
        <mc:AlternateContent xmlns:mc="http://schemas.openxmlformats.org/markup-compatibility/2006">
          <mc:Choice Requires="x14">
            <control shapeId="47193" r:id="rId113" name="Check Box 89">
              <controlPr defaultSize="0" autoFill="0" autoLine="0" autoPict="0">
                <anchor moveWithCells="1">
                  <from>
                    <xdr:col>0</xdr:col>
                    <xdr:colOff>190500</xdr:colOff>
                    <xdr:row>104</xdr:row>
                    <xdr:rowOff>0</xdr:rowOff>
                  </from>
                  <to>
                    <xdr:col>1</xdr:col>
                    <xdr:colOff>175260</xdr:colOff>
                    <xdr:row>104</xdr:row>
                    <xdr:rowOff>228600</xdr:rowOff>
                  </to>
                </anchor>
              </controlPr>
            </control>
          </mc:Choice>
        </mc:AlternateContent>
        <mc:AlternateContent xmlns:mc="http://schemas.openxmlformats.org/markup-compatibility/2006">
          <mc:Choice Requires="x14">
            <control shapeId="47194" r:id="rId114" name="Check Box 90">
              <controlPr defaultSize="0" autoFill="0" autoLine="0" autoPict="0">
                <anchor moveWithCells="1">
                  <from>
                    <xdr:col>2</xdr:col>
                    <xdr:colOff>190500</xdr:colOff>
                    <xdr:row>104</xdr:row>
                    <xdr:rowOff>0</xdr:rowOff>
                  </from>
                  <to>
                    <xdr:col>3</xdr:col>
                    <xdr:colOff>83820</xdr:colOff>
                    <xdr:row>105</xdr:row>
                    <xdr:rowOff>22860</xdr:rowOff>
                  </to>
                </anchor>
              </controlPr>
            </control>
          </mc:Choice>
        </mc:AlternateContent>
        <mc:AlternateContent xmlns:mc="http://schemas.openxmlformats.org/markup-compatibility/2006">
          <mc:Choice Requires="x14">
            <control shapeId="47195" r:id="rId115" name="Check Box 91">
              <controlPr defaultSize="0" autoFill="0" autoLine="0" autoPict="0">
                <anchor moveWithCells="1">
                  <from>
                    <xdr:col>1</xdr:col>
                    <xdr:colOff>220980</xdr:colOff>
                    <xdr:row>103</xdr:row>
                    <xdr:rowOff>182880</xdr:rowOff>
                  </from>
                  <to>
                    <xdr:col>2</xdr:col>
                    <xdr:colOff>297180</xdr:colOff>
                    <xdr:row>104</xdr:row>
                    <xdr:rowOff>259080</xdr:rowOff>
                  </to>
                </anchor>
              </controlPr>
            </control>
          </mc:Choice>
        </mc:AlternateContent>
        <mc:AlternateContent xmlns:mc="http://schemas.openxmlformats.org/markup-compatibility/2006">
          <mc:Choice Requires="x14">
            <control shapeId="47196" r:id="rId116" name="Check Box 92">
              <controlPr defaultSize="0" autoFill="0" autoLine="0" autoPict="0">
                <anchor moveWithCells="1">
                  <from>
                    <xdr:col>2</xdr:col>
                    <xdr:colOff>190500</xdr:colOff>
                    <xdr:row>104</xdr:row>
                    <xdr:rowOff>0</xdr:rowOff>
                  </from>
                  <to>
                    <xdr:col>3</xdr:col>
                    <xdr:colOff>83820</xdr:colOff>
                    <xdr:row>105</xdr:row>
                    <xdr:rowOff>22860</xdr:rowOff>
                  </to>
                </anchor>
              </controlPr>
            </control>
          </mc:Choice>
        </mc:AlternateContent>
        <mc:AlternateContent xmlns:mc="http://schemas.openxmlformats.org/markup-compatibility/2006">
          <mc:Choice Requires="x14">
            <control shapeId="47197" r:id="rId117" name="Check Box 93">
              <controlPr defaultSize="0" autoFill="0" autoLine="0" autoPict="0">
                <anchor moveWithCells="1">
                  <from>
                    <xdr:col>0</xdr:col>
                    <xdr:colOff>160020</xdr:colOff>
                    <xdr:row>106</xdr:row>
                    <xdr:rowOff>22860</xdr:rowOff>
                  </from>
                  <to>
                    <xdr:col>1</xdr:col>
                    <xdr:colOff>121920</xdr:colOff>
                    <xdr:row>107</xdr:row>
                    <xdr:rowOff>0</xdr:rowOff>
                  </to>
                </anchor>
              </controlPr>
            </control>
          </mc:Choice>
        </mc:AlternateContent>
        <mc:AlternateContent xmlns:mc="http://schemas.openxmlformats.org/markup-compatibility/2006">
          <mc:Choice Requires="x14">
            <control shapeId="47198" r:id="rId118" name="Check Box 94">
              <controlPr defaultSize="0" autoFill="0" autoLine="0" autoPict="0">
                <anchor moveWithCells="1">
                  <from>
                    <xdr:col>2</xdr:col>
                    <xdr:colOff>182880</xdr:colOff>
                    <xdr:row>105</xdr:row>
                    <xdr:rowOff>190500</xdr:rowOff>
                  </from>
                  <to>
                    <xdr:col>3</xdr:col>
                    <xdr:colOff>381000</xdr:colOff>
                    <xdr:row>106</xdr:row>
                    <xdr:rowOff>365760</xdr:rowOff>
                  </to>
                </anchor>
              </controlPr>
            </control>
          </mc:Choice>
        </mc:AlternateContent>
        <mc:AlternateContent xmlns:mc="http://schemas.openxmlformats.org/markup-compatibility/2006">
          <mc:Choice Requires="x14">
            <control shapeId="47199" r:id="rId119" name="Check Box 95">
              <controlPr defaultSize="0" autoFill="0" autoLine="0" autoPict="0">
                <anchor moveWithCells="1">
                  <from>
                    <xdr:col>1</xdr:col>
                    <xdr:colOff>220980</xdr:colOff>
                    <xdr:row>106</xdr:row>
                    <xdr:rowOff>30480</xdr:rowOff>
                  </from>
                  <to>
                    <xdr:col>2</xdr:col>
                    <xdr:colOff>297180</xdr:colOff>
                    <xdr:row>106</xdr:row>
                    <xdr:rowOff>350520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N79"/>
  <sheetViews>
    <sheetView showGridLines="0" topLeftCell="A7" zoomScaleNormal="100" zoomScaleSheetLayoutView="80" workbookViewId="0">
      <selection activeCell="A3" sqref="A3:M3"/>
    </sheetView>
  </sheetViews>
  <sheetFormatPr defaultRowHeight="14.4" x14ac:dyDescent="0.3"/>
  <cols>
    <col min="3" max="3" width="9.109375" customWidth="1"/>
    <col min="11" max="11" width="14" customWidth="1"/>
    <col min="12" max="12" width="10.44140625" customWidth="1"/>
    <col min="13" max="13" width="14.88671875" customWidth="1"/>
  </cols>
  <sheetData>
    <row r="1" spans="1:13" ht="2.85" customHeight="1" thickBot="1" x14ac:dyDescent="0.35">
      <c r="A1" s="1130"/>
      <c r="B1" s="1130"/>
      <c r="C1" s="1130"/>
      <c r="D1" s="1130"/>
      <c r="E1" s="1130"/>
      <c r="F1" s="1130"/>
      <c r="G1" s="1130"/>
      <c r="H1" s="1130"/>
      <c r="I1" s="1130"/>
      <c r="J1" s="1130"/>
      <c r="K1" s="1130"/>
      <c r="L1" s="1130"/>
      <c r="M1" s="1130"/>
    </row>
    <row r="2" spans="1:13" s="437" customFormat="1" ht="16.2" thickBot="1" x14ac:dyDescent="0.35">
      <c r="A2" s="693" t="s">
        <v>214</v>
      </c>
      <c r="B2" s="1274">
        <f>'Contact Info'!B3</f>
        <v>0</v>
      </c>
      <c r="C2" s="1274"/>
      <c r="D2" s="1139" t="s">
        <v>792</v>
      </c>
      <c r="E2" s="1139"/>
      <c r="F2" s="1139"/>
      <c r="G2" s="1138"/>
      <c r="H2" s="1138"/>
      <c r="I2" s="1138"/>
      <c r="J2" s="1138"/>
      <c r="K2" s="1138"/>
      <c r="L2" s="1138"/>
      <c r="M2" s="1138"/>
    </row>
    <row r="3" spans="1:13" ht="21.6" thickBot="1" x14ac:dyDescent="0.45">
      <c r="A3" s="1275" t="s">
        <v>971</v>
      </c>
      <c r="B3" s="1275"/>
      <c r="C3" s="1275"/>
      <c r="D3" s="1275"/>
      <c r="E3" s="1275"/>
      <c r="F3" s="1275"/>
      <c r="G3" s="1275"/>
      <c r="H3" s="1275"/>
      <c r="I3" s="1275"/>
      <c r="J3" s="1275"/>
      <c r="K3" s="1275"/>
      <c r="L3" s="1275"/>
      <c r="M3" s="1275"/>
    </row>
    <row r="4" spans="1:13" ht="35.1" customHeight="1" thickBot="1" x14ac:dyDescent="0.35">
      <c r="A4" s="1364" t="s">
        <v>898</v>
      </c>
      <c r="B4" s="1364"/>
      <c r="C4" s="1364"/>
      <c r="D4" s="1364"/>
      <c r="E4" s="1364"/>
      <c r="F4" s="1364"/>
      <c r="G4" s="1364"/>
      <c r="H4" s="1364"/>
      <c r="I4" s="1364"/>
      <c r="J4" s="1273" t="s">
        <v>794</v>
      </c>
      <c r="K4" s="1273"/>
      <c r="L4" s="1273" t="s">
        <v>795</v>
      </c>
      <c r="M4" s="1273"/>
    </row>
    <row r="5" spans="1:13" ht="18.75" customHeight="1" thickBot="1" x14ac:dyDescent="0.35">
      <c r="A5" s="1276" t="s">
        <v>846</v>
      </c>
      <c r="B5" s="1276"/>
      <c r="C5" s="1276"/>
      <c r="D5" s="1276"/>
      <c r="E5" s="1276"/>
      <c r="F5" s="1276"/>
      <c r="G5" s="1276"/>
      <c r="H5" s="1276"/>
      <c r="I5" s="1276"/>
      <c r="J5" s="1277"/>
      <c r="K5" s="1277"/>
      <c r="L5" s="1277"/>
      <c r="M5" s="1277"/>
    </row>
    <row r="6" spans="1:13" ht="18.75" customHeight="1" thickBot="1" x14ac:dyDescent="0.35">
      <c r="A6" s="1276" t="s">
        <v>419</v>
      </c>
      <c r="B6" s="1276"/>
      <c r="C6" s="1276"/>
      <c r="D6" s="1276"/>
      <c r="E6" s="1276"/>
      <c r="F6" s="1276"/>
      <c r="G6" s="1276"/>
      <c r="H6" s="1276"/>
      <c r="I6" s="1276"/>
      <c r="J6" s="1277"/>
      <c r="K6" s="1277"/>
      <c r="L6" s="1277"/>
      <c r="M6" s="1277"/>
    </row>
    <row r="7" spans="1:13" ht="18.75" customHeight="1" thickBot="1" x14ac:dyDescent="0.35">
      <c r="A7" s="1276" t="s">
        <v>420</v>
      </c>
      <c r="B7" s="1276"/>
      <c r="C7" s="1276"/>
      <c r="D7" s="1276"/>
      <c r="E7" s="1276"/>
      <c r="F7" s="1276"/>
      <c r="G7" s="1276"/>
      <c r="H7" s="1276"/>
      <c r="I7" s="1276"/>
      <c r="J7" s="1277"/>
      <c r="K7" s="1277"/>
      <c r="L7" s="1277"/>
      <c r="M7" s="1277"/>
    </row>
    <row r="8" spans="1:13" ht="18.75" customHeight="1" thickBot="1" x14ac:dyDescent="0.35">
      <c r="A8" s="1276" t="s">
        <v>902</v>
      </c>
      <c r="B8" s="1276"/>
      <c r="C8" s="1276"/>
      <c r="D8" s="1276"/>
      <c r="E8" s="1276"/>
      <c r="F8" s="1276"/>
      <c r="G8" s="1276"/>
      <c r="H8" s="1276"/>
      <c r="I8" s="1276"/>
      <c r="J8" s="1277"/>
      <c r="K8" s="1277"/>
      <c r="L8" s="1277"/>
      <c r="M8" s="1277"/>
    </row>
    <row r="9" spans="1:13" ht="18.75" customHeight="1" thickBot="1" x14ac:dyDescent="0.35">
      <c r="A9" s="1276" t="s">
        <v>916</v>
      </c>
      <c r="B9" s="1276"/>
      <c r="C9" s="1276"/>
      <c r="D9" s="1276"/>
      <c r="E9" s="1276"/>
      <c r="F9" s="1276"/>
      <c r="G9" s="1276"/>
      <c r="H9" s="1276"/>
      <c r="I9" s="1276"/>
      <c r="J9" s="1277"/>
      <c r="K9" s="1277"/>
      <c r="L9" s="1277"/>
      <c r="M9" s="1277"/>
    </row>
    <row r="10" spans="1:13" ht="18.75" customHeight="1" thickBot="1" x14ac:dyDescent="0.35">
      <c r="A10" s="1276" t="s">
        <v>421</v>
      </c>
      <c r="B10" s="1276"/>
      <c r="C10" s="1276"/>
      <c r="D10" s="1276"/>
      <c r="E10" s="1276"/>
      <c r="F10" s="1276"/>
      <c r="G10" s="1276"/>
      <c r="H10" s="1276"/>
      <c r="I10" s="1276"/>
      <c r="J10" s="1277"/>
      <c r="K10" s="1277"/>
      <c r="L10" s="1277"/>
      <c r="M10" s="1277"/>
    </row>
    <row r="11" spans="1:13" ht="16.2" thickBot="1" x14ac:dyDescent="0.35">
      <c r="A11" s="1164" t="s">
        <v>0</v>
      </c>
      <c r="B11" s="1165"/>
      <c r="C11" s="1165"/>
      <c r="D11" s="1165"/>
      <c r="E11" s="1165"/>
      <c r="F11" s="1165"/>
      <c r="G11" s="1165"/>
      <c r="H11" s="1165"/>
      <c r="I11" s="1165"/>
      <c r="J11" s="1165"/>
      <c r="K11" s="1165"/>
      <c r="L11" s="1165"/>
      <c r="M11" s="1166"/>
    </row>
    <row r="12" spans="1:13" ht="15" thickBot="1" x14ac:dyDescent="0.35">
      <c r="A12" s="1368" t="s">
        <v>896</v>
      </c>
      <c r="B12" s="1369"/>
      <c r="C12" s="1369"/>
      <c r="D12" s="1369"/>
      <c r="E12" s="1369"/>
      <c r="F12" s="1369"/>
      <c r="G12" s="1369"/>
      <c r="H12" s="1369"/>
      <c r="I12" s="1369"/>
      <c r="J12" s="1369"/>
      <c r="K12" s="1369"/>
      <c r="L12" s="1369"/>
      <c r="M12" s="1370"/>
    </row>
    <row r="13" spans="1:13" ht="15" thickBot="1" x14ac:dyDescent="0.35">
      <c r="A13" s="1368"/>
      <c r="B13" s="1369"/>
      <c r="C13" s="1369"/>
      <c r="D13" s="1369"/>
      <c r="E13" s="1369"/>
      <c r="F13" s="1369"/>
      <c r="G13" s="1369"/>
      <c r="H13" s="1369"/>
      <c r="I13" s="1369"/>
      <c r="J13" s="1369"/>
      <c r="K13" s="1369"/>
      <c r="L13" s="1369"/>
      <c r="M13" s="1370"/>
    </row>
    <row r="14" spans="1:13" ht="15" thickBot="1" x14ac:dyDescent="0.35">
      <c r="A14" s="1368"/>
      <c r="B14" s="1369"/>
      <c r="C14" s="1369"/>
      <c r="D14" s="1369"/>
      <c r="E14" s="1369"/>
      <c r="F14" s="1369"/>
      <c r="G14" s="1369"/>
      <c r="H14" s="1369"/>
      <c r="I14" s="1369"/>
      <c r="J14" s="1369"/>
      <c r="K14" s="1369"/>
      <c r="L14" s="1369"/>
      <c r="M14" s="1370"/>
    </row>
    <row r="15" spans="1:13" ht="15" thickBot="1" x14ac:dyDescent="0.35">
      <c r="A15" s="1281" t="s">
        <v>797</v>
      </c>
      <c r="B15" s="1281"/>
      <c r="C15" s="1281"/>
      <c r="D15" s="1281"/>
      <c r="E15" s="1281"/>
      <c r="F15" s="1281"/>
      <c r="G15" s="1281"/>
      <c r="H15" s="1281"/>
      <c r="I15" s="1281"/>
      <c r="J15" s="1281"/>
      <c r="K15" s="1281"/>
      <c r="L15" s="1281"/>
      <c r="M15" s="1281"/>
    </row>
    <row r="16" spans="1:13" ht="15" thickBot="1" x14ac:dyDescent="0.35">
      <c r="A16" s="1282" t="s">
        <v>798</v>
      </c>
      <c r="B16" s="1282"/>
      <c r="C16" s="1282"/>
      <c r="D16" s="1283" t="s">
        <v>25</v>
      </c>
      <c r="E16" s="1284"/>
      <c r="F16" s="1428"/>
      <c r="G16" s="1429"/>
      <c r="H16" s="1429"/>
      <c r="I16" s="1429"/>
      <c r="J16" s="1429"/>
      <c r="K16" s="1429"/>
      <c r="L16" s="1429"/>
      <c r="M16" s="1430"/>
    </row>
    <row r="17" spans="1:14" ht="15" thickBot="1" x14ac:dyDescent="0.35">
      <c r="A17" s="1282"/>
      <c r="B17" s="1282"/>
      <c r="C17" s="1282"/>
      <c r="D17" s="1285"/>
      <c r="E17" s="1286"/>
      <c r="F17" s="1431"/>
      <c r="G17" s="1432"/>
      <c r="H17" s="1432"/>
      <c r="I17" s="1432"/>
      <c r="J17" s="1432"/>
      <c r="K17" s="1432"/>
      <c r="L17" s="1432"/>
      <c r="M17" s="1433"/>
    </row>
    <row r="18" spans="1:14" ht="15" thickBot="1" x14ac:dyDescent="0.35">
      <c r="A18" s="438" t="s">
        <v>805</v>
      </c>
      <c r="B18" s="438" t="s">
        <v>146</v>
      </c>
      <c r="C18" s="438" t="s">
        <v>806</v>
      </c>
      <c r="D18" s="1288" t="s">
        <v>799</v>
      </c>
      <c r="E18" s="1288"/>
      <c r="F18" s="1288"/>
      <c r="G18" s="1288"/>
      <c r="H18" s="1288"/>
      <c r="I18" s="1288"/>
      <c r="J18" s="1288"/>
      <c r="K18" s="1288"/>
      <c r="L18" s="1288"/>
      <c r="M18" s="1288"/>
    </row>
    <row r="19" spans="1:14" ht="15" thickBot="1" x14ac:dyDescent="0.35">
      <c r="A19" s="670"/>
      <c r="B19" s="670"/>
      <c r="C19" s="670"/>
      <c r="D19" s="1288"/>
      <c r="E19" s="1288"/>
      <c r="F19" s="1288"/>
      <c r="G19" s="1288"/>
      <c r="H19" s="1288"/>
      <c r="I19" s="1288"/>
      <c r="J19" s="1288"/>
      <c r="K19" s="1288"/>
      <c r="L19" s="1288"/>
      <c r="M19" s="1288"/>
    </row>
    <row r="20" spans="1:14" ht="15" thickBot="1" x14ac:dyDescent="0.35">
      <c r="A20" s="1365" t="s">
        <v>897</v>
      </c>
      <c r="B20" s="1366"/>
      <c r="C20" s="1366"/>
      <c r="D20" s="1366"/>
      <c r="E20" s="1366"/>
      <c r="F20" s="1366"/>
      <c r="G20" s="1366"/>
      <c r="H20" s="1366"/>
      <c r="I20" s="1366"/>
      <c r="J20" s="1366"/>
      <c r="K20" s="1366"/>
      <c r="L20" s="1366"/>
      <c r="M20" s="1367"/>
    </row>
    <row r="21" spans="1:14" x14ac:dyDescent="0.3">
      <c r="A21" s="1289" t="s">
        <v>800</v>
      </c>
      <c r="B21" s="1290"/>
      <c r="C21" s="1291"/>
      <c r="D21" s="1283" t="s">
        <v>25</v>
      </c>
      <c r="E21" s="1284"/>
      <c r="F21" s="1428"/>
      <c r="G21" s="1429"/>
      <c r="H21" s="1429"/>
      <c r="I21" s="1429"/>
      <c r="J21" s="1429"/>
      <c r="K21" s="1429"/>
      <c r="L21" s="1429"/>
      <c r="M21" s="1430"/>
    </row>
    <row r="22" spans="1:14" ht="15" thickBot="1" x14ac:dyDescent="0.35">
      <c r="A22" s="1292"/>
      <c r="B22" s="1293"/>
      <c r="C22" s="1294"/>
      <c r="D22" s="1285"/>
      <c r="E22" s="1286"/>
      <c r="F22" s="1431"/>
      <c r="G22" s="1432"/>
      <c r="H22" s="1432"/>
      <c r="I22" s="1432"/>
      <c r="J22" s="1432"/>
      <c r="K22" s="1432"/>
      <c r="L22" s="1432"/>
      <c r="M22" s="1433"/>
    </row>
    <row r="23" spans="1:14" ht="15" thickBot="1" x14ac:dyDescent="0.35">
      <c r="A23" s="439" t="s">
        <v>805</v>
      </c>
      <c r="B23" s="439" t="s">
        <v>146</v>
      </c>
      <c r="C23" s="439" t="s">
        <v>806</v>
      </c>
      <c r="D23" s="1295" t="s">
        <v>945</v>
      </c>
      <c r="E23" s="1295"/>
      <c r="F23" s="1295"/>
      <c r="G23" s="1295"/>
      <c r="H23" s="1295"/>
      <c r="I23" s="1295"/>
      <c r="J23" s="1295"/>
      <c r="K23" s="1295"/>
      <c r="L23" s="1295"/>
      <c r="M23" s="1295"/>
    </row>
    <row r="24" spans="1:14" ht="20.100000000000001" customHeight="1" thickBot="1" x14ac:dyDescent="0.35">
      <c r="A24" s="670"/>
      <c r="B24" s="670"/>
      <c r="C24" s="670"/>
      <c r="D24" s="1295"/>
      <c r="E24" s="1295"/>
      <c r="F24" s="1295"/>
      <c r="G24" s="1295"/>
      <c r="H24" s="1295"/>
      <c r="I24" s="1295"/>
      <c r="J24" s="1295"/>
      <c r="K24" s="1295"/>
      <c r="L24" s="1295"/>
      <c r="M24" s="1295"/>
    </row>
    <row r="25" spans="1:14" ht="15" thickBot="1" x14ac:dyDescent="0.35">
      <c r="A25" s="1185" t="s">
        <v>802</v>
      </c>
      <c r="B25" s="1186"/>
      <c r="C25" s="1186"/>
      <c r="D25" s="1186"/>
      <c r="E25" s="1186"/>
      <c r="F25" s="1186"/>
      <c r="G25" s="1186"/>
      <c r="H25" s="1186"/>
      <c r="I25" s="1186"/>
      <c r="J25" s="1186"/>
      <c r="K25" s="1186"/>
      <c r="L25" s="1186"/>
      <c r="M25" s="1187"/>
    </row>
    <row r="26" spans="1:14" x14ac:dyDescent="0.3">
      <c r="A26" s="1296" t="s">
        <v>803</v>
      </c>
      <c r="B26" s="1296"/>
      <c r="C26" s="1296"/>
      <c r="D26" s="1283" t="s">
        <v>25</v>
      </c>
      <c r="E26" s="1284"/>
      <c r="F26" s="1428"/>
      <c r="G26" s="1429"/>
      <c r="H26" s="1429"/>
      <c r="I26" s="1429"/>
      <c r="J26" s="1429"/>
      <c r="K26" s="1429"/>
      <c r="L26" s="1429"/>
      <c r="M26" s="1430"/>
    </row>
    <row r="27" spans="1:14" ht="15" thickBot="1" x14ac:dyDescent="0.35">
      <c r="A27" s="1297"/>
      <c r="B27" s="1297"/>
      <c r="C27" s="1297"/>
      <c r="D27" s="1285"/>
      <c r="E27" s="1286"/>
      <c r="F27" s="1431"/>
      <c r="G27" s="1432"/>
      <c r="H27" s="1432"/>
      <c r="I27" s="1432"/>
      <c r="J27" s="1432"/>
      <c r="K27" s="1432"/>
      <c r="L27" s="1432"/>
      <c r="M27" s="1433"/>
    </row>
    <row r="28" spans="1:14" ht="15" thickBot="1" x14ac:dyDescent="0.35">
      <c r="A28" s="438" t="s">
        <v>805</v>
      </c>
      <c r="B28" s="438" t="s">
        <v>146</v>
      </c>
      <c r="C28" s="438" t="s">
        <v>806</v>
      </c>
      <c r="D28" s="1287" t="s">
        <v>804</v>
      </c>
      <c r="E28" s="1287"/>
      <c r="F28" s="1287"/>
      <c r="G28" s="1287"/>
      <c r="H28" s="1287"/>
      <c r="I28" s="1287"/>
      <c r="J28" s="1287"/>
      <c r="K28" s="1287"/>
      <c r="L28" s="1287"/>
      <c r="M28" s="1287"/>
    </row>
    <row r="29" spans="1:14" ht="15" thickBot="1" x14ac:dyDescent="0.35">
      <c r="A29" s="670"/>
      <c r="B29" s="670"/>
      <c r="C29" s="670"/>
      <c r="D29" s="1287"/>
      <c r="E29" s="1287"/>
      <c r="F29" s="1287"/>
      <c r="G29" s="1287"/>
      <c r="H29" s="1287"/>
      <c r="I29" s="1287"/>
      <c r="J29" s="1287"/>
      <c r="K29" s="1287"/>
      <c r="L29" s="1287"/>
      <c r="M29" s="1287"/>
    </row>
    <row r="30" spans="1:14" ht="15" thickBot="1" x14ac:dyDescent="0.35">
      <c r="A30" s="438" t="s">
        <v>805</v>
      </c>
      <c r="B30" s="438" t="s">
        <v>146</v>
      </c>
      <c r="C30" s="438" t="s">
        <v>806</v>
      </c>
      <c r="D30" s="1287" t="s">
        <v>953</v>
      </c>
      <c r="E30" s="1287"/>
      <c r="F30" s="1287"/>
      <c r="G30" s="1287"/>
      <c r="H30" s="1287"/>
      <c r="I30" s="1287"/>
      <c r="J30" s="1287"/>
      <c r="K30" s="1287"/>
      <c r="L30" s="1287"/>
      <c r="M30" s="1287"/>
      <c r="N30" s="390"/>
    </row>
    <row r="31" spans="1:14" ht="15" thickBot="1" x14ac:dyDescent="0.35">
      <c r="A31" s="670"/>
      <c r="B31" s="670"/>
      <c r="C31" s="670"/>
      <c r="D31" s="1287"/>
      <c r="E31" s="1287"/>
      <c r="F31" s="1287"/>
      <c r="G31" s="1287"/>
      <c r="H31" s="1287"/>
      <c r="I31" s="1287"/>
      <c r="J31" s="1287"/>
      <c r="K31" s="1287"/>
      <c r="L31" s="1287"/>
      <c r="M31" s="1287"/>
    </row>
    <row r="32" spans="1:14" ht="15" thickBot="1" x14ac:dyDescent="0.35">
      <c r="A32" s="1174" t="s">
        <v>807</v>
      </c>
      <c r="B32" s="1175"/>
      <c r="C32" s="1175"/>
      <c r="D32" s="1175"/>
      <c r="E32" s="1175"/>
      <c r="F32" s="1175"/>
      <c r="G32" s="1175"/>
      <c r="H32" s="1175"/>
      <c r="I32" s="1175"/>
      <c r="J32" s="1175"/>
      <c r="K32" s="1175"/>
      <c r="L32" s="1175"/>
      <c r="M32" s="1176"/>
    </row>
    <row r="33" spans="1:13" x14ac:dyDescent="0.3">
      <c r="A33" s="1304" t="s">
        <v>808</v>
      </c>
      <c r="B33" s="1304"/>
      <c r="C33" s="1304"/>
      <c r="D33" s="1283" t="s">
        <v>25</v>
      </c>
      <c r="E33" s="1284"/>
      <c r="F33" s="1428"/>
      <c r="G33" s="1429"/>
      <c r="H33" s="1429"/>
      <c r="I33" s="1429"/>
      <c r="J33" s="1429"/>
      <c r="K33" s="1429"/>
      <c r="L33" s="1429"/>
      <c r="M33" s="1430"/>
    </row>
    <row r="34" spans="1:13" ht="15" thickBot="1" x14ac:dyDescent="0.35">
      <c r="A34" s="1305"/>
      <c r="B34" s="1305"/>
      <c r="C34" s="1305"/>
      <c r="D34" s="1285"/>
      <c r="E34" s="1286"/>
      <c r="F34" s="1431"/>
      <c r="G34" s="1432"/>
      <c r="H34" s="1432"/>
      <c r="I34" s="1432"/>
      <c r="J34" s="1432"/>
      <c r="K34" s="1432"/>
      <c r="L34" s="1432"/>
      <c r="M34" s="1433"/>
    </row>
    <row r="35" spans="1:13" ht="15" thickBot="1" x14ac:dyDescent="0.35">
      <c r="A35" s="439" t="s">
        <v>805</v>
      </c>
      <c r="B35" s="439" t="s">
        <v>146</v>
      </c>
      <c r="C35" s="439" t="s">
        <v>806</v>
      </c>
      <c r="D35" s="1295" t="s">
        <v>954</v>
      </c>
      <c r="E35" s="1295"/>
      <c r="F35" s="1295"/>
      <c r="G35" s="1295"/>
      <c r="H35" s="1295"/>
      <c r="I35" s="1295"/>
      <c r="J35" s="1295"/>
      <c r="K35" s="1295"/>
      <c r="L35" s="1295"/>
      <c r="M35" s="1295"/>
    </row>
    <row r="36" spans="1:13" ht="15" thickBot="1" x14ac:dyDescent="0.35">
      <c r="A36" s="670"/>
      <c r="B36" s="670"/>
      <c r="C36" s="670"/>
      <c r="D36" s="1295"/>
      <c r="E36" s="1295"/>
      <c r="F36" s="1295"/>
      <c r="G36" s="1295"/>
      <c r="H36" s="1295"/>
      <c r="I36" s="1295"/>
      <c r="J36" s="1295"/>
      <c r="K36" s="1295"/>
      <c r="L36" s="1295"/>
      <c r="M36" s="1295"/>
    </row>
    <row r="37" spans="1:13" ht="15" thickBot="1" x14ac:dyDescent="0.35">
      <c r="A37" s="439" t="s">
        <v>805</v>
      </c>
      <c r="B37" s="439" t="s">
        <v>146</v>
      </c>
      <c r="C37" s="439" t="s">
        <v>806</v>
      </c>
      <c r="D37" s="1295" t="s">
        <v>810</v>
      </c>
      <c r="E37" s="1295"/>
      <c r="F37" s="1295"/>
      <c r="G37" s="1295"/>
      <c r="H37" s="1295"/>
      <c r="I37" s="1295"/>
      <c r="J37" s="1295"/>
      <c r="K37" s="1295"/>
      <c r="L37" s="1295"/>
      <c r="M37" s="1295"/>
    </row>
    <row r="38" spans="1:13" ht="15" thickBot="1" x14ac:dyDescent="0.35">
      <c r="A38" s="670"/>
      <c r="B38" s="670"/>
      <c r="C38" s="670"/>
      <c r="D38" s="1295"/>
      <c r="E38" s="1295"/>
      <c r="F38" s="1295"/>
      <c r="G38" s="1295"/>
      <c r="H38" s="1295"/>
      <c r="I38" s="1295"/>
      <c r="J38" s="1295"/>
      <c r="K38" s="1295"/>
      <c r="L38" s="1295"/>
      <c r="M38" s="1295"/>
    </row>
    <row r="39" spans="1:13" ht="15" thickBot="1" x14ac:dyDescent="0.35">
      <c r="A39" s="439" t="s">
        <v>805</v>
      </c>
      <c r="B39" s="439" t="s">
        <v>146</v>
      </c>
      <c r="C39" s="439" t="s">
        <v>806</v>
      </c>
      <c r="D39" s="1295" t="s">
        <v>811</v>
      </c>
      <c r="E39" s="1295"/>
      <c r="F39" s="1295"/>
      <c r="G39" s="1295"/>
      <c r="H39" s="1295"/>
      <c r="I39" s="1295"/>
      <c r="J39" s="1295"/>
      <c r="K39" s="1295"/>
      <c r="L39" s="1295"/>
      <c r="M39" s="1295"/>
    </row>
    <row r="40" spans="1:13" ht="20.100000000000001" customHeight="1" thickBot="1" x14ac:dyDescent="0.35">
      <c r="A40" s="670"/>
      <c r="B40" s="670"/>
      <c r="C40" s="670"/>
      <c r="D40" s="1295"/>
      <c r="E40" s="1295"/>
      <c r="F40" s="1295"/>
      <c r="G40" s="1295"/>
      <c r="H40" s="1295"/>
      <c r="I40" s="1295"/>
      <c r="J40" s="1295"/>
      <c r="K40" s="1295"/>
      <c r="L40" s="1295"/>
      <c r="M40" s="1295"/>
    </row>
    <row r="41" spans="1:13" ht="15" thickBot="1" x14ac:dyDescent="0.35">
      <c r="A41" s="1185" t="s">
        <v>812</v>
      </c>
      <c r="B41" s="1186"/>
      <c r="C41" s="1186"/>
      <c r="D41" s="1186"/>
      <c r="E41" s="1186"/>
      <c r="F41" s="1186"/>
      <c r="G41" s="1186"/>
      <c r="H41" s="1186"/>
      <c r="I41" s="1186"/>
      <c r="J41" s="1186"/>
      <c r="K41" s="1186"/>
      <c r="L41" s="1186"/>
      <c r="M41" s="1187"/>
    </row>
    <row r="42" spans="1:13" x14ac:dyDescent="0.3">
      <c r="A42" s="1306" t="s">
        <v>917</v>
      </c>
      <c r="B42" s="1307"/>
      <c r="C42" s="1308"/>
      <c r="D42" s="1283" t="s">
        <v>25</v>
      </c>
      <c r="E42" s="1284"/>
      <c r="F42" s="1428"/>
      <c r="G42" s="1429"/>
      <c r="H42" s="1429"/>
      <c r="I42" s="1429"/>
      <c r="J42" s="1429"/>
      <c r="K42" s="1429"/>
      <c r="L42" s="1429"/>
      <c r="M42" s="1430"/>
    </row>
    <row r="43" spans="1:13" ht="15" thickBot="1" x14ac:dyDescent="0.35">
      <c r="A43" s="1309"/>
      <c r="B43" s="1310"/>
      <c r="C43" s="1311"/>
      <c r="D43" s="1285"/>
      <c r="E43" s="1286"/>
      <c r="F43" s="1431"/>
      <c r="G43" s="1432"/>
      <c r="H43" s="1432"/>
      <c r="I43" s="1432"/>
      <c r="J43" s="1432"/>
      <c r="K43" s="1432"/>
      <c r="L43" s="1432"/>
      <c r="M43" s="1433"/>
    </row>
    <row r="44" spans="1:13" ht="20.100000000000001" customHeight="1" thickBot="1" x14ac:dyDescent="0.35">
      <c r="A44" s="680" t="s">
        <v>805</v>
      </c>
      <c r="B44" s="680" t="s">
        <v>146</v>
      </c>
      <c r="C44" s="680" t="s">
        <v>806</v>
      </c>
      <c r="D44" s="1298" t="s">
        <v>964</v>
      </c>
      <c r="E44" s="1299"/>
      <c r="F44" s="1299"/>
      <c r="G44" s="1299"/>
      <c r="H44" s="1299"/>
      <c r="I44" s="1299"/>
      <c r="J44" s="1299"/>
      <c r="K44" s="1299"/>
      <c r="L44" s="1299"/>
      <c r="M44" s="1300"/>
    </row>
    <row r="45" spans="1:13" ht="20.100000000000001" customHeight="1" thickBot="1" x14ac:dyDescent="0.35">
      <c r="A45" s="670"/>
      <c r="B45" s="670"/>
      <c r="C45" s="670"/>
      <c r="D45" s="1301"/>
      <c r="E45" s="1302"/>
      <c r="F45" s="1302"/>
      <c r="G45" s="1302"/>
      <c r="H45" s="1302"/>
      <c r="I45" s="1302"/>
      <c r="J45" s="1302"/>
      <c r="K45" s="1302"/>
      <c r="L45" s="1302"/>
      <c r="M45" s="1303"/>
    </row>
    <row r="46" spans="1:13" ht="15" thickBot="1" x14ac:dyDescent="0.35">
      <c r="A46" s="1365" t="s">
        <v>955</v>
      </c>
      <c r="B46" s="1468"/>
      <c r="C46" s="1468"/>
      <c r="D46" s="1468"/>
      <c r="E46" s="1468"/>
      <c r="F46" s="1468"/>
      <c r="G46" s="1468"/>
      <c r="H46" s="1468"/>
      <c r="I46" s="1468"/>
      <c r="J46" s="1468"/>
      <c r="K46" s="1468"/>
      <c r="L46" s="1468"/>
      <c r="M46" s="1469"/>
    </row>
    <row r="47" spans="1:13" ht="15" customHeight="1" x14ac:dyDescent="0.3">
      <c r="A47" s="1289" t="s">
        <v>918</v>
      </c>
      <c r="B47" s="1290"/>
      <c r="C47" s="1291"/>
      <c r="D47" s="1283" t="s">
        <v>25</v>
      </c>
      <c r="E47" s="1284"/>
      <c r="F47" s="1428"/>
      <c r="G47" s="1429"/>
      <c r="H47" s="1429"/>
      <c r="I47" s="1429"/>
      <c r="J47" s="1429"/>
      <c r="K47" s="1429"/>
      <c r="L47" s="1429"/>
      <c r="M47" s="1430"/>
    </row>
    <row r="48" spans="1:13" ht="15" thickBot="1" x14ac:dyDescent="0.35">
      <c r="A48" s="1292"/>
      <c r="B48" s="1293"/>
      <c r="C48" s="1294"/>
      <c r="D48" s="1285"/>
      <c r="E48" s="1286"/>
      <c r="F48" s="1431"/>
      <c r="G48" s="1432"/>
      <c r="H48" s="1432"/>
      <c r="I48" s="1432"/>
      <c r="J48" s="1432"/>
      <c r="K48" s="1432"/>
      <c r="L48" s="1432"/>
      <c r="M48" s="1433"/>
    </row>
    <row r="49" spans="1:13" ht="15" thickBot="1" x14ac:dyDescent="0.35">
      <c r="A49" s="439" t="s">
        <v>805</v>
      </c>
      <c r="B49" s="439" t="s">
        <v>146</v>
      </c>
      <c r="C49" s="439" t="s">
        <v>806</v>
      </c>
      <c r="D49" s="1318" t="s">
        <v>847</v>
      </c>
      <c r="E49" s="1319"/>
      <c r="F49" s="1319"/>
      <c r="G49" s="1319"/>
      <c r="H49" s="1319"/>
      <c r="I49" s="1319"/>
      <c r="J49" s="1319"/>
      <c r="K49" s="1319"/>
      <c r="L49" s="1319"/>
      <c r="M49" s="1320"/>
    </row>
    <row r="50" spans="1:13" s="440" customFormat="1" ht="15" thickBot="1" x14ac:dyDescent="0.35">
      <c r="A50" s="670"/>
      <c r="B50" s="670"/>
      <c r="C50" s="670"/>
      <c r="D50" s="1321"/>
      <c r="E50" s="1322"/>
      <c r="F50" s="1322"/>
      <c r="G50" s="1322"/>
      <c r="H50" s="1322"/>
      <c r="I50" s="1322"/>
      <c r="J50" s="1322"/>
      <c r="K50" s="1322"/>
      <c r="L50" s="1322"/>
      <c r="M50" s="1323"/>
    </row>
    <row r="51" spans="1:13" s="440" customFormat="1" ht="15" thickBot="1" x14ac:dyDescent="0.35">
      <c r="A51" s="1327" t="s">
        <v>848</v>
      </c>
      <c r="B51" s="1328"/>
      <c r="C51" s="1328"/>
      <c r="D51" s="1328"/>
      <c r="E51" s="1328"/>
      <c r="F51" s="1328"/>
      <c r="G51" s="1328"/>
      <c r="H51" s="1328"/>
      <c r="I51" s="1328"/>
      <c r="J51" s="1328"/>
      <c r="K51" s="1328"/>
      <c r="L51" s="1328"/>
      <c r="M51" s="1329"/>
    </row>
    <row r="52" spans="1:13" ht="15" thickBot="1" x14ac:dyDescent="0.35">
      <c r="A52" s="1205" t="s">
        <v>849</v>
      </c>
      <c r="B52" s="1206"/>
      <c r="C52" s="1206"/>
      <c r="D52" s="1206"/>
      <c r="E52" s="1206"/>
      <c r="F52" s="1206"/>
      <c r="G52" s="1206"/>
      <c r="H52" s="1206"/>
      <c r="I52" s="1206"/>
      <c r="J52" s="1206"/>
      <c r="K52" s="1206"/>
      <c r="L52" s="1206"/>
      <c r="M52" s="1207"/>
    </row>
    <row r="53" spans="1:13" ht="15" customHeight="1" x14ac:dyDescent="0.3">
      <c r="A53" s="1330" t="s">
        <v>920</v>
      </c>
      <c r="B53" s="1331"/>
      <c r="C53" s="1332"/>
      <c r="D53" s="1283" t="s">
        <v>25</v>
      </c>
      <c r="E53" s="1284"/>
      <c r="F53" s="1428"/>
      <c r="G53" s="1429"/>
      <c r="H53" s="1429"/>
      <c r="I53" s="1429"/>
      <c r="J53" s="1429"/>
      <c r="K53" s="1429"/>
      <c r="L53" s="1429"/>
      <c r="M53" s="1430"/>
    </row>
    <row r="54" spans="1:13" ht="15" thickBot="1" x14ac:dyDescent="0.35">
      <c r="A54" s="1333"/>
      <c r="B54" s="1334"/>
      <c r="C54" s="1335"/>
      <c r="D54" s="1285"/>
      <c r="E54" s="1286"/>
      <c r="F54" s="1431"/>
      <c r="G54" s="1432"/>
      <c r="H54" s="1432"/>
      <c r="I54" s="1432"/>
      <c r="J54" s="1432"/>
      <c r="K54" s="1432"/>
      <c r="L54" s="1432"/>
      <c r="M54" s="1433"/>
    </row>
    <row r="55" spans="1:13" ht="15" thickBot="1" x14ac:dyDescent="0.35">
      <c r="A55" s="680" t="s">
        <v>805</v>
      </c>
      <c r="B55" s="680" t="s">
        <v>146</v>
      </c>
      <c r="C55" s="680" t="s">
        <v>806</v>
      </c>
      <c r="D55" s="1312" t="s">
        <v>816</v>
      </c>
      <c r="E55" s="1314" t="s">
        <v>934</v>
      </c>
      <c r="F55" s="1314"/>
      <c r="G55" s="1314"/>
      <c r="H55" s="1456" t="s">
        <v>830</v>
      </c>
      <c r="I55" s="1456"/>
      <c r="J55" s="1456"/>
      <c r="K55" s="1456"/>
      <c r="L55" s="1456"/>
      <c r="M55" s="1457"/>
    </row>
    <row r="56" spans="1:13" ht="15" thickBot="1" x14ac:dyDescent="0.35">
      <c r="A56" s="670"/>
      <c r="B56" s="670"/>
      <c r="C56" s="670"/>
      <c r="D56" s="1313"/>
      <c r="E56" s="1315"/>
      <c r="F56" s="1315"/>
      <c r="G56" s="1315"/>
      <c r="H56" s="1458"/>
      <c r="I56" s="1458"/>
      <c r="J56" s="1458"/>
      <c r="K56" s="1458"/>
      <c r="L56" s="1458"/>
      <c r="M56" s="1459"/>
    </row>
    <row r="57" spans="1:13" ht="15" thickBot="1" x14ac:dyDescent="0.35">
      <c r="A57" s="680" t="s">
        <v>805</v>
      </c>
      <c r="B57" s="680" t="s">
        <v>146</v>
      </c>
      <c r="C57" s="680" t="s">
        <v>806</v>
      </c>
      <c r="D57" s="1312" t="s">
        <v>816</v>
      </c>
      <c r="E57" s="1314" t="s">
        <v>935</v>
      </c>
      <c r="F57" s="1314"/>
      <c r="G57" s="1314"/>
      <c r="H57" s="1456" t="s">
        <v>830</v>
      </c>
      <c r="I57" s="1456"/>
      <c r="J57" s="1456"/>
      <c r="K57" s="1456"/>
      <c r="L57" s="1456"/>
      <c r="M57" s="1457"/>
    </row>
    <row r="58" spans="1:13" ht="15" thickBot="1" x14ac:dyDescent="0.35">
      <c r="A58" s="670"/>
      <c r="B58" s="670"/>
      <c r="C58" s="670"/>
      <c r="D58" s="1313"/>
      <c r="E58" s="1315"/>
      <c r="F58" s="1315"/>
      <c r="G58" s="1315"/>
      <c r="H58" s="1458"/>
      <c r="I58" s="1458"/>
      <c r="J58" s="1458"/>
      <c r="K58" s="1458"/>
      <c r="L58" s="1458"/>
      <c r="M58" s="1459"/>
    </row>
    <row r="59" spans="1:13" ht="15" thickBot="1" x14ac:dyDescent="0.35">
      <c r="A59" s="680" t="s">
        <v>805</v>
      </c>
      <c r="B59" s="680" t="s">
        <v>146</v>
      </c>
      <c r="C59" s="680" t="s">
        <v>806</v>
      </c>
      <c r="D59" s="1312" t="s">
        <v>816</v>
      </c>
      <c r="E59" s="1314" t="s">
        <v>894</v>
      </c>
      <c r="F59" s="1314"/>
      <c r="G59" s="1314"/>
      <c r="H59" s="1314"/>
      <c r="I59" s="1314"/>
      <c r="J59" s="1314"/>
      <c r="K59" s="1314"/>
      <c r="L59" s="1470" t="s">
        <v>832</v>
      </c>
      <c r="M59" s="1471"/>
    </row>
    <row r="60" spans="1:13" ht="15" thickBot="1" x14ac:dyDescent="0.35">
      <c r="A60" s="670"/>
      <c r="B60" s="670"/>
      <c r="C60" s="670"/>
      <c r="D60" s="1313"/>
      <c r="E60" s="1315"/>
      <c r="F60" s="1315"/>
      <c r="G60" s="1315"/>
      <c r="H60" s="1315"/>
      <c r="I60" s="1315"/>
      <c r="J60" s="1315"/>
      <c r="K60" s="1315"/>
      <c r="L60" s="1472"/>
      <c r="M60" s="1473"/>
    </row>
    <row r="61" spans="1:13" ht="15" thickBot="1" x14ac:dyDescent="0.35">
      <c r="A61" s="680" t="s">
        <v>805</v>
      </c>
      <c r="B61" s="680" t="s">
        <v>146</v>
      </c>
      <c r="C61" s="680" t="s">
        <v>806</v>
      </c>
      <c r="D61" s="1312" t="s">
        <v>816</v>
      </c>
      <c r="E61" s="1299" t="s">
        <v>833</v>
      </c>
      <c r="F61" s="1299"/>
      <c r="G61" s="1299"/>
      <c r="H61" s="1299"/>
      <c r="I61" s="1299"/>
      <c r="J61" s="1299"/>
      <c r="K61" s="1299"/>
      <c r="L61" s="1470" t="s">
        <v>834</v>
      </c>
      <c r="M61" s="1471"/>
    </row>
    <row r="62" spans="1:13" ht="15" thickBot="1" x14ac:dyDescent="0.35">
      <c r="A62" s="670"/>
      <c r="B62" s="670"/>
      <c r="C62" s="670"/>
      <c r="D62" s="1313"/>
      <c r="E62" s="1302"/>
      <c r="F62" s="1302"/>
      <c r="G62" s="1302"/>
      <c r="H62" s="1302"/>
      <c r="I62" s="1302"/>
      <c r="J62" s="1302"/>
      <c r="K62" s="1302"/>
      <c r="L62" s="1472"/>
      <c r="M62" s="1473"/>
    </row>
    <row r="63" spans="1:13" ht="15" thickBot="1" x14ac:dyDescent="0.35">
      <c r="A63" s="681"/>
      <c r="B63" s="682"/>
      <c r="C63" s="682"/>
      <c r="D63" s="1340" t="s">
        <v>921</v>
      </c>
      <c r="E63" s="1340"/>
      <c r="F63" s="1340"/>
      <c r="G63" s="1340"/>
      <c r="H63" s="1340"/>
      <c r="I63" s="1340"/>
      <c r="J63" s="1340"/>
      <c r="K63" s="1340"/>
      <c r="L63" s="682"/>
      <c r="M63" s="683"/>
    </row>
    <row r="64" spans="1:13" x14ac:dyDescent="0.3">
      <c r="A64" s="1341" t="s">
        <v>850</v>
      </c>
      <c r="B64" s="1341"/>
      <c r="C64" s="1341"/>
      <c r="D64" s="1283" t="s">
        <v>25</v>
      </c>
      <c r="E64" s="1284"/>
      <c r="F64" s="1428"/>
      <c r="G64" s="1429"/>
      <c r="H64" s="1429"/>
      <c r="I64" s="1429"/>
      <c r="J64" s="1429"/>
      <c r="K64" s="1429"/>
      <c r="L64" s="1429"/>
      <c r="M64" s="1430"/>
    </row>
    <row r="65" spans="1:13" ht="15" thickBot="1" x14ac:dyDescent="0.35">
      <c r="A65" s="1342"/>
      <c r="B65" s="1342"/>
      <c r="C65" s="1342"/>
      <c r="D65" s="1285"/>
      <c r="E65" s="1286"/>
      <c r="F65" s="1431"/>
      <c r="G65" s="1432"/>
      <c r="H65" s="1432"/>
      <c r="I65" s="1432"/>
      <c r="J65" s="1432"/>
      <c r="K65" s="1432"/>
      <c r="L65" s="1432"/>
      <c r="M65" s="1433"/>
    </row>
    <row r="66" spans="1:13" x14ac:dyDescent="0.3">
      <c r="A66" s="1324" t="s">
        <v>951</v>
      </c>
      <c r="B66" s="1325"/>
      <c r="C66" s="1325"/>
      <c r="D66" s="1325"/>
      <c r="E66" s="1325"/>
      <c r="F66" s="1325"/>
      <c r="G66" s="1325"/>
      <c r="H66" s="1325"/>
      <c r="I66" s="1325"/>
      <c r="J66" s="1325"/>
      <c r="K66" s="1325"/>
      <c r="L66" s="1325"/>
      <c r="M66" s="1326"/>
    </row>
    <row r="67" spans="1:13" ht="15" thickBot="1" x14ac:dyDescent="0.35">
      <c r="A67" s="1349"/>
      <c r="B67" s="1350"/>
      <c r="C67" s="1350"/>
      <c r="D67" s="1350"/>
      <c r="E67" s="1350"/>
      <c r="F67" s="1350"/>
      <c r="G67" s="1350"/>
      <c r="H67" s="1350"/>
      <c r="I67" s="1350"/>
      <c r="J67" s="1350"/>
      <c r="K67" s="1350"/>
      <c r="L67" s="1350"/>
      <c r="M67" s="1351"/>
    </row>
    <row r="68" spans="1:13" ht="15" thickBot="1" x14ac:dyDescent="0.35">
      <c r="A68" s="439" t="s">
        <v>805</v>
      </c>
      <c r="B68" s="439" t="s">
        <v>146</v>
      </c>
      <c r="C68" s="439" t="s">
        <v>806</v>
      </c>
      <c r="D68" s="1352" t="s">
        <v>816</v>
      </c>
      <c r="E68" s="1354" t="s">
        <v>836</v>
      </c>
      <c r="F68" s="1354"/>
      <c r="G68" s="1354"/>
      <c r="H68" s="1354"/>
      <c r="I68" s="1354"/>
      <c r="J68" s="1354"/>
      <c r="K68" s="1354"/>
      <c r="L68" s="1354"/>
      <c r="M68" s="1355"/>
    </row>
    <row r="69" spans="1:13" ht="15" thickBot="1" x14ac:dyDescent="0.35">
      <c r="A69" s="670"/>
      <c r="B69" s="670"/>
      <c r="C69" s="670"/>
      <c r="D69" s="1353"/>
      <c r="E69" s="1356"/>
      <c r="F69" s="1356"/>
      <c r="G69" s="1356"/>
      <c r="H69" s="1356"/>
      <c r="I69" s="1356"/>
      <c r="J69" s="1356"/>
      <c r="K69" s="1356"/>
      <c r="L69" s="1356"/>
      <c r="M69" s="1357"/>
    </row>
    <row r="70" spans="1:13" ht="15" thickBot="1" x14ac:dyDescent="0.35">
      <c r="A70" s="439" t="s">
        <v>805</v>
      </c>
      <c r="B70" s="439" t="s">
        <v>146</v>
      </c>
      <c r="C70" s="439" t="s">
        <v>806</v>
      </c>
      <c r="D70" s="1352" t="s">
        <v>816</v>
      </c>
      <c r="E70" s="1354" t="s">
        <v>952</v>
      </c>
      <c r="F70" s="1354"/>
      <c r="G70" s="1354"/>
      <c r="H70" s="1354"/>
      <c r="I70" s="1354"/>
      <c r="J70" s="1354"/>
      <c r="K70" s="1354"/>
      <c r="L70" s="1354"/>
      <c r="M70" s="1355"/>
    </row>
    <row r="71" spans="1:13" ht="20.100000000000001" customHeight="1" thickBot="1" x14ac:dyDescent="0.35">
      <c r="A71" s="670"/>
      <c r="B71" s="670"/>
      <c r="C71" s="670"/>
      <c r="D71" s="1353"/>
      <c r="E71" s="1356"/>
      <c r="F71" s="1356"/>
      <c r="G71" s="1356"/>
      <c r="H71" s="1356"/>
      <c r="I71" s="1356"/>
      <c r="J71" s="1356"/>
      <c r="K71" s="1356"/>
      <c r="L71" s="1356"/>
      <c r="M71" s="1357"/>
    </row>
    <row r="72" spans="1:13" ht="15" thickBot="1" x14ac:dyDescent="0.35">
      <c r="A72" s="1205" t="s">
        <v>838</v>
      </c>
      <c r="B72" s="1206"/>
      <c r="C72" s="1206"/>
      <c r="D72" s="1206"/>
      <c r="E72" s="1206"/>
      <c r="F72" s="1206"/>
      <c r="G72" s="1206"/>
      <c r="H72" s="1206"/>
      <c r="I72" s="1206"/>
      <c r="J72" s="1206"/>
      <c r="K72" s="1206"/>
      <c r="L72" s="1206"/>
      <c r="M72" s="1207"/>
    </row>
    <row r="73" spans="1:13" ht="15" customHeight="1" x14ac:dyDescent="0.3">
      <c r="A73" s="1330" t="s">
        <v>922</v>
      </c>
      <c r="B73" s="1331"/>
      <c r="C73" s="1332"/>
      <c r="D73" s="1283" t="s">
        <v>25</v>
      </c>
      <c r="E73" s="1284"/>
      <c r="F73" s="1428"/>
      <c r="G73" s="1429"/>
      <c r="H73" s="1429"/>
      <c r="I73" s="1429"/>
      <c r="J73" s="1429"/>
      <c r="K73" s="1429"/>
      <c r="L73" s="1429"/>
      <c r="M73" s="1430"/>
    </row>
    <row r="74" spans="1:13" ht="21" customHeight="1" thickBot="1" x14ac:dyDescent="0.35">
      <c r="A74" s="1333"/>
      <c r="B74" s="1334"/>
      <c r="C74" s="1335"/>
      <c r="D74" s="1285"/>
      <c r="E74" s="1286"/>
      <c r="F74" s="1431"/>
      <c r="G74" s="1432"/>
      <c r="H74" s="1432"/>
      <c r="I74" s="1432"/>
      <c r="J74" s="1432"/>
      <c r="K74" s="1432"/>
      <c r="L74" s="1432"/>
      <c r="M74" s="1433"/>
    </row>
    <row r="75" spans="1:13" ht="15.75" customHeight="1" thickBot="1" x14ac:dyDescent="0.35">
      <c r="A75" s="438" t="s">
        <v>805</v>
      </c>
      <c r="B75" s="438" t="s">
        <v>146</v>
      </c>
      <c r="C75" s="438" t="s">
        <v>806</v>
      </c>
      <c r="D75" s="1424" t="s">
        <v>839</v>
      </c>
      <c r="E75" s="1360" t="s">
        <v>842</v>
      </c>
      <c r="F75" s="1360"/>
      <c r="G75" s="1360"/>
      <c r="H75" s="1360"/>
      <c r="I75" s="1360"/>
      <c r="J75" s="1360"/>
      <c r="K75" s="1360"/>
      <c r="L75" s="1360"/>
      <c r="M75" s="1361"/>
    </row>
    <row r="76" spans="1:13" ht="21.75" customHeight="1" thickBot="1" x14ac:dyDescent="0.35">
      <c r="A76" s="670"/>
      <c r="B76" s="670"/>
      <c r="C76" s="670"/>
      <c r="D76" s="1425"/>
      <c r="E76" s="1362"/>
      <c r="F76" s="1362"/>
      <c r="G76" s="1362"/>
      <c r="H76" s="1362"/>
      <c r="I76" s="1362"/>
      <c r="J76" s="1362"/>
      <c r="K76" s="1362"/>
      <c r="L76" s="1362"/>
      <c r="M76" s="1363"/>
    </row>
    <row r="77" spans="1:13" ht="15.75" customHeight="1" thickBot="1" x14ac:dyDescent="0.35">
      <c r="A77" s="438" t="s">
        <v>805</v>
      </c>
      <c r="B77" s="438" t="s">
        <v>146</v>
      </c>
      <c r="C77" s="438" t="s">
        <v>806</v>
      </c>
      <c r="D77" s="1424" t="s">
        <v>923</v>
      </c>
      <c r="E77" s="1360" t="s">
        <v>926</v>
      </c>
      <c r="F77" s="1360"/>
      <c r="G77" s="1360"/>
      <c r="H77" s="1360"/>
      <c r="I77" s="1360"/>
      <c r="J77" s="1360"/>
      <c r="K77" s="1360"/>
      <c r="L77" s="1360"/>
      <c r="M77" s="1361"/>
    </row>
    <row r="78" spans="1:13" ht="33.75" customHeight="1" thickBot="1" x14ac:dyDescent="0.35">
      <c r="A78" s="670"/>
      <c r="B78" s="670"/>
      <c r="C78" s="670"/>
      <c r="D78" s="1425"/>
      <c r="E78" s="1362"/>
      <c r="F78" s="1362"/>
      <c r="G78" s="1362"/>
      <c r="H78" s="1362"/>
      <c r="I78" s="1362"/>
      <c r="J78" s="1362"/>
      <c r="K78" s="1362"/>
      <c r="L78" s="1362"/>
      <c r="M78" s="1363"/>
    </row>
    <row r="79" spans="1:13" ht="15.75" customHeight="1" thickBot="1" x14ac:dyDescent="0.35">
      <c r="A79" s="1174" t="s">
        <v>844</v>
      </c>
      <c r="B79" s="1175"/>
      <c r="C79" s="1175"/>
      <c r="D79" s="1175"/>
      <c r="E79" s="1175"/>
      <c r="F79" s="1175"/>
      <c r="G79" s="1175"/>
      <c r="H79" s="1175"/>
      <c r="I79" s="1175"/>
      <c r="J79" s="1175"/>
      <c r="K79" s="1175"/>
      <c r="L79" s="1175"/>
      <c r="M79" s="1176"/>
    </row>
  </sheetData>
  <sheetProtection algorithmName="SHA-512" hashValue="DiNx+dCd+OW4Zn3ob+M4+gq5AZFki1VJEd3XDBa0eacCVumHM4CsU7lMPQLVsa3rnHC8xZsQo8JPMLMtjb1jGA==" saltValue="Q1YQJRrf+0C2kafNb4qdBA==" spinCount="100000" sheet="1" objects="1" scenarios="1"/>
  <mergeCells count="96">
    <mergeCell ref="A79:M79"/>
    <mergeCell ref="A73:C74"/>
    <mergeCell ref="D73:E74"/>
    <mergeCell ref="F73:M74"/>
    <mergeCell ref="D75:D76"/>
    <mergeCell ref="E75:M76"/>
    <mergeCell ref="D77:D78"/>
    <mergeCell ref="E77:M78"/>
    <mergeCell ref="A72:M72"/>
    <mergeCell ref="D61:D62"/>
    <mergeCell ref="E61:K62"/>
    <mergeCell ref="L61:M62"/>
    <mergeCell ref="D63:K63"/>
    <mergeCell ref="A64:C65"/>
    <mergeCell ref="D64:E65"/>
    <mergeCell ref="F64:M65"/>
    <mergeCell ref="A66:M67"/>
    <mergeCell ref="D68:D69"/>
    <mergeCell ref="E68:M69"/>
    <mergeCell ref="D70:D71"/>
    <mergeCell ref="E70:M71"/>
    <mergeCell ref="D57:D58"/>
    <mergeCell ref="E57:G58"/>
    <mergeCell ref="H57:M58"/>
    <mergeCell ref="D59:D60"/>
    <mergeCell ref="E59:K60"/>
    <mergeCell ref="L59:M60"/>
    <mergeCell ref="A52:M52"/>
    <mergeCell ref="A53:C54"/>
    <mergeCell ref="D53:E54"/>
    <mergeCell ref="F53:M54"/>
    <mergeCell ref="D55:D56"/>
    <mergeCell ref="E55:G56"/>
    <mergeCell ref="H55:M56"/>
    <mergeCell ref="A51:M51"/>
    <mergeCell ref="D39:M40"/>
    <mergeCell ref="A41:M41"/>
    <mergeCell ref="A42:C43"/>
    <mergeCell ref="D42:E43"/>
    <mergeCell ref="F42:M43"/>
    <mergeCell ref="D44:M45"/>
    <mergeCell ref="A46:M46"/>
    <mergeCell ref="A47:C48"/>
    <mergeCell ref="D47:E48"/>
    <mergeCell ref="F47:M48"/>
    <mergeCell ref="D49:M50"/>
    <mergeCell ref="D37:M38"/>
    <mergeCell ref="A25:M25"/>
    <mergeCell ref="A26:C27"/>
    <mergeCell ref="D26:E27"/>
    <mergeCell ref="F26:M27"/>
    <mergeCell ref="D28:M29"/>
    <mergeCell ref="D30:M31"/>
    <mergeCell ref="A32:M32"/>
    <mergeCell ref="A33:C34"/>
    <mergeCell ref="D33:E34"/>
    <mergeCell ref="F33:M34"/>
    <mergeCell ref="D35:M36"/>
    <mergeCell ref="D23:M24"/>
    <mergeCell ref="A11:M11"/>
    <mergeCell ref="A12:M14"/>
    <mergeCell ref="A15:M15"/>
    <mergeCell ref="A16:C17"/>
    <mergeCell ref="D16:E17"/>
    <mergeCell ref="F16:M17"/>
    <mergeCell ref="D18:M19"/>
    <mergeCell ref="A20:M20"/>
    <mergeCell ref="A21:C22"/>
    <mergeCell ref="D21:E22"/>
    <mergeCell ref="F21:M22"/>
    <mergeCell ref="A9:I9"/>
    <mergeCell ref="J9:K9"/>
    <mergeCell ref="L9:M9"/>
    <mergeCell ref="A10:I10"/>
    <mergeCell ref="J10:K10"/>
    <mergeCell ref="L10:M10"/>
    <mergeCell ref="A7:I7"/>
    <mergeCell ref="J7:K7"/>
    <mergeCell ref="L7:M7"/>
    <mergeCell ref="A8:I8"/>
    <mergeCell ref="J8:K8"/>
    <mergeCell ref="L8:M8"/>
    <mergeCell ref="A5:I5"/>
    <mergeCell ref="J5:K5"/>
    <mergeCell ref="L5:M5"/>
    <mergeCell ref="A6:I6"/>
    <mergeCell ref="J6:K6"/>
    <mergeCell ref="L6:M6"/>
    <mergeCell ref="A4:I4"/>
    <mergeCell ref="J4:K4"/>
    <mergeCell ref="L4:M4"/>
    <mergeCell ref="A1:M1"/>
    <mergeCell ref="B2:C2"/>
    <mergeCell ref="D2:F2"/>
    <mergeCell ref="G2:M2"/>
    <mergeCell ref="A3:M3"/>
  </mergeCells>
  <dataValidations count="2">
    <dataValidation allowBlank="1" showErrorMessage="1" sqref="A16:C17 A26:C27 A21:C22 A33:C34 A42:C43 A47:C48 A53:C54 A64:C65 A73:C74"/>
    <dataValidation allowBlank="1" showErrorMessage="1" promptTitle="1. Mandatory-H&amp;S Items" prompt="Enter the cost(s) associated with H&amp;S amount listed on Work Order. " sqref="D16:M17 D21:M22 D26:M27 D33:M34 D42:M43 D47:M48 D53:M54 D73:M74 D64:M65"/>
  </dataValidations>
  <hyperlinks>
    <hyperlink ref="A46" r:id="rId1" display="Attic Floors- Unconditoned Attic SWS "/>
    <hyperlink ref="H55" r:id="rId2"/>
    <hyperlink ref="H57" r:id="rId3"/>
    <hyperlink ref="A52:M52" r:id="rId4" display="○ Window Replacement SWS"/>
    <hyperlink ref="L61:M62" r:id="rId5" display="Pipe Insulation SWS"/>
    <hyperlink ref="A20:M20" r:id="rId6" display="○WPN 22-7"/>
    <hyperlink ref="A25:M25" r:id="rId7" display="○ Lighting Replacement SWS"/>
    <hyperlink ref="A32:M32" r:id="rId8" display="○ Air sealing SWS"/>
    <hyperlink ref="A41:M41" r:id="rId9" display="○ Duct sealing SWS"/>
    <hyperlink ref="L59:M60" r:id="rId10" display="Tank Insulation SWS "/>
    <hyperlink ref="A79:M79" r:id="rId11" display="○ Heating &amp; Cooling: Equipment Installation SWS"/>
    <hyperlink ref="A46:M46" r:id="rId12" display="○ Attic Floors- Unconditioned Attic SWS "/>
    <hyperlink ref="A72:M72" r:id="rId13" display="○ Refrigerator Replacement SWS "/>
  </hyperlinks>
  <pageMargins left="0.7" right="0.7" top="0.75" bottom="0.75" header="0.3" footer="0.3"/>
  <pageSetup scale="70" orientation="portrait" horizontalDpi="300" verticalDpi="0" r:id="rId14"/>
  <rowBreaks count="1" manualBreakCount="1">
    <brk id="52" max="16383" man="1"/>
  </rowBreaks>
  <drawing r:id="rId15"/>
  <legacyDrawing r:id="rId16"/>
  <mc:AlternateContent xmlns:mc="http://schemas.openxmlformats.org/markup-compatibility/2006">
    <mc:Choice Requires="x14">
      <controls>
        <mc:AlternateContent xmlns:mc="http://schemas.openxmlformats.org/markup-compatibility/2006">
          <mc:Choice Requires="x14">
            <control shapeId="50177" r:id="rId17" name="Check Box 1">
              <controlPr defaultSize="0" autoFill="0" autoLine="0" autoPict="0">
                <anchor moveWithCells="1">
                  <from>
                    <xdr:col>10</xdr:col>
                    <xdr:colOff>30480</xdr:colOff>
                    <xdr:row>3</xdr:row>
                    <xdr:rowOff>365760</xdr:rowOff>
                  </from>
                  <to>
                    <xdr:col>10</xdr:col>
                    <xdr:colOff>731520</xdr:colOff>
                    <xdr:row>5</xdr:row>
                    <xdr:rowOff>60960</xdr:rowOff>
                  </to>
                </anchor>
              </controlPr>
            </control>
          </mc:Choice>
        </mc:AlternateContent>
        <mc:AlternateContent xmlns:mc="http://schemas.openxmlformats.org/markup-compatibility/2006">
          <mc:Choice Requires="x14">
            <control shapeId="50178" r:id="rId18" name="Check Box 2">
              <controlPr defaultSize="0" autoFill="0" autoLine="0" autoPict="0">
                <anchor moveWithCells="1">
                  <from>
                    <xdr:col>12</xdr:col>
                    <xdr:colOff>22860</xdr:colOff>
                    <xdr:row>3</xdr:row>
                    <xdr:rowOff>335280</xdr:rowOff>
                  </from>
                  <to>
                    <xdr:col>12</xdr:col>
                    <xdr:colOff>784860</xdr:colOff>
                    <xdr:row>5</xdr:row>
                    <xdr:rowOff>68580</xdr:rowOff>
                  </to>
                </anchor>
              </controlPr>
            </control>
          </mc:Choice>
        </mc:AlternateContent>
        <mc:AlternateContent xmlns:mc="http://schemas.openxmlformats.org/markup-compatibility/2006">
          <mc:Choice Requires="x14">
            <control shapeId="50179" r:id="rId19" name="Check Box 3">
              <controlPr defaultSize="0" autoFill="0" autoLine="0" autoPict="0">
                <anchor moveWithCells="1">
                  <from>
                    <xdr:col>10</xdr:col>
                    <xdr:colOff>38100</xdr:colOff>
                    <xdr:row>4</xdr:row>
                    <xdr:rowOff>213360</xdr:rowOff>
                  </from>
                  <to>
                    <xdr:col>10</xdr:col>
                    <xdr:colOff>746760</xdr:colOff>
                    <xdr:row>6</xdr:row>
                    <xdr:rowOff>45720</xdr:rowOff>
                  </to>
                </anchor>
              </controlPr>
            </control>
          </mc:Choice>
        </mc:AlternateContent>
        <mc:AlternateContent xmlns:mc="http://schemas.openxmlformats.org/markup-compatibility/2006">
          <mc:Choice Requires="x14">
            <control shapeId="50180" r:id="rId20" name="Check Box 4">
              <controlPr defaultSize="0" autoFill="0" autoLine="0" autoPict="0">
                <anchor moveWithCells="1">
                  <from>
                    <xdr:col>12</xdr:col>
                    <xdr:colOff>30480</xdr:colOff>
                    <xdr:row>4</xdr:row>
                    <xdr:rowOff>190500</xdr:rowOff>
                  </from>
                  <to>
                    <xdr:col>12</xdr:col>
                    <xdr:colOff>754380</xdr:colOff>
                    <xdr:row>6</xdr:row>
                    <xdr:rowOff>60960</xdr:rowOff>
                  </to>
                </anchor>
              </controlPr>
            </control>
          </mc:Choice>
        </mc:AlternateContent>
        <mc:AlternateContent xmlns:mc="http://schemas.openxmlformats.org/markup-compatibility/2006">
          <mc:Choice Requires="x14">
            <control shapeId="50181" r:id="rId21" name="Check Box 5">
              <controlPr defaultSize="0" autoFill="0" autoLine="0" autoPict="0">
                <anchor moveWithCells="1">
                  <from>
                    <xdr:col>10</xdr:col>
                    <xdr:colOff>38100</xdr:colOff>
                    <xdr:row>5</xdr:row>
                    <xdr:rowOff>198120</xdr:rowOff>
                  </from>
                  <to>
                    <xdr:col>10</xdr:col>
                    <xdr:colOff>746760</xdr:colOff>
                    <xdr:row>7</xdr:row>
                    <xdr:rowOff>45720</xdr:rowOff>
                  </to>
                </anchor>
              </controlPr>
            </control>
          </mc:Choice>
        </mc:AlternateContent>
        <mc:AlternateContent xmlns:mc="http://schemas.openxmlformats.org/markup-compatibility/2006">
          <mc:Choice Requires="x14">
            <control shapeId="50182" r:id="rId22" name="Check Box 6">
              <controlPr defaultSize="0" autoFill="0" autoLine="0" autoPict="0">
                <anchor moveWithCells="1">
                  <from>
                    <xdr:col>12</xdr:col>
                    <xdr:colOff>22860</xdr:colOff>
                    <xdr:row>6</xdr:row>
                    <xdr:rowOff>7620</xdr:rowOff>
                  </from>
                  <to>
                    <xdr:col>12</xdr:col>
                    <xdr:colOff>693420</xdr:colOff>
                    <xdr:row>7</xdr:row>
                    <xdr:rowOff>30480</xdr:rowOff>
                  </to>
                </anchor>
              </controlPr>
            </control>
          </mc:Choice>
        </mc:AlternateContent>
        <mc:AlternateContent xmlns:mc="http://schemas.openxmlformats.org/markup-compatibility/2006">
          <mc:Choice Requires="x14">
            <control shapeId="50183" r:id="rId23" name="Check Box 7">
              <controlPr defaultSize="0" autoFill="0" autoLine="0" autoPict="0">
                <anchor moveWithCells="1">
                  <from>
                    <xdr:col>10</xdr:col>
                    <xdr:colOff>30480</xdr:colOff>
                    <xdr:row>6</xdr:row>
                    <xdr:rowOff>198120</xdr:rowOff>
                  </from>
                  <to>
                    <xdr:col>10</xdr:col>
                    <xdr:colOff>731520</xdr:colOff>
                    <xdr:row>8</xdr:row>
                    <xdr:rowOff>45720</xdr:rowOff>
                  </to>
                </anchor>
              </controlPr>
            </control>
          </mc:Choice>
        </mc:AlternateContent>
        <mc:AlternateContent xmlns:mc="http://schemas.openxmlformats.org/markup-compatibility/2006">
          <mc:Choice Requires="x14">
            <control shapeId="50184" r:id="rId24" name="Check Box 8">
              <controlPr defaultSize="0" autoFill="0" autoLine="0" autoPict="0">
                <anchor moveWithCells="1">
                  <from>
                    <xdr:col>12</xdr:col>
                    <xdr:colOff>22860</xdr:colOff>
                    <xdr:row>7</xdr:row>
                    <xdr:rowOff>22860</xdr:rowOff>
                  </from>
                  <to>
                    <xdr:col>12</xdr:col>
                    <xdr:colOff>640080</xdr:colOff>
                    <xdr:row>8</xdr:row>
                    <xdr:rowOff>7620</xdr:rowOff>
                  </to>
                </anchor>
              </controlPr>
            </control>
          </mc:Choice>
        </mc:AlternateContent>
        <mc:AlternateContent xmlns:mc="http://schemas.openxmlformats.org/markup-compatibility/2006">
          <mc:Choice Requires="x14">
            <control shapeId="50185" r:id="rId25" name="Check Box 9">
              <controlPr defaultSize="0" autoFill="0" autoLine="0" autoPict="0">
                <anchor moveWithCells="1">
                  <from>
                    <xdr:col>10</xdr:col>
                    <xdr:colOff>30480</xdr:colOff>
                    <xdr:row>7</xdr:row>
                    <xdr:rowOff>198120</xdr:rowOff>
                  </from>
                  <to>
                    <xdr:col>10</xdr:col>
                    <xdr:colOff>731520</xdr:colOff>
                    <xdr:row>9</xdr:row>
                    <xdr:rowOff>45720</xdr:rowOff>
                  </to>
                </anchor>
              </controlPr>
            </control>
          </mc:Choice>
        </mc:AlternateContent>
        <mc:AlternateContent xmlns:mc="http://schemas.openxmlformats.org/markup-compatibility/2006">
          <mc:Choice Requires="x14">
            <control shapeId="50186" r:id="rId26" name="Check Box 10">
              <controlPr defaultSize="0" autoFill="0" autoLine="0" autoPict="0">
                <anchor moveWithCells="1">
                  <from>
                    <xdr:col>12</xdr:col>
                    <xdr:colOff>22860</xdr:colOff>
                    <xdr:row>7</xdr:row>
                    <xdr:rowOff>190500</xdr:rowOff>
                  </from>
                  <to>
                    <xdr:col>12</xdr:col>
                    <xdr:colOff>746760</xdr:colOff>
                    <xdr:row>9</xdr:row>
                    <xdr:rowOff>38100</xdr:rowOff>
                  </to>
                </anchor>
              </controlPr>
            </control>
          </mc:Choice>
        </mc:AlternateContent>
        <mc:AlternateContent xmlns:mc="http://schemas.openxmlformats.org/markup-compatibility/2006">
          <mc:Choice Requires="x14">
            <control shapeId="50187" r:id="rId27" name="Check Box 11">
              <controlPr defaultSize="0" autoFill="0" autoLine="0" autoPict="0">
                <anchor moveWithCells="1">
                  <from>
                    <xdr:col>10</xdr:col>
                    <xdr:colOff>38100</xdr:colOff>
                    <xdr:row>8</xdr:row>
                    <xdr:rowOff>198120</xdr:rowOff>
                  </from>
                  <to>
                    <xdr:col>10</xdr:col>
                    <xdr:colOff>746760</xdr:colOff>
                    <xdr:row>10</xdr:row>
                    <xdr:rowOff>45720</xdr:rowOff>
                  </to>
                </anchor>
              </controlPr>
            </control>
          </mc:Choice>
        </mc:AlternateContent>
        <mc:AlternateContent xmlns:mc="http://schemas.openxmlformats.org/markup-compatibility/2006">
          <mc:Choice Requires="x14">
            <control shapeId="50188" r:id="rId28" name="Check Box 12">
              <controlPr defaultSize="0" autoFill="0" autoLine="0" autoPict="0">
                <anchor moveWithCells="1">
                  <from>
                    <xdr:col>12</xdr:col>
                    <xdr:colOff>22860</xdr:colOff>
                    <xdr:row>8</xdr:row>
                    <xdr:rowOff>198120</xdr:rowOff>
                  </from>
                  <to>
                    <xdr:col>12</xdr:col>
                    <xdr:colOff>746760</xdr:colOff>
                    <xdr:row>10</xdr:row>
                    <xdr:rowOff>60960</xdr:rowOff>
                  </to>
                </anchor>
              </controlPr>
            </control>
          </mc:Choice>
        </mc:AlternateContent>
        <mc:AlternateContent xmlns:mc="http://schemas.openxmlformats.org/markup-compatibility/2006">
          <mc:Choice Requires="x14">
            <control shapeId="50189" r:id="rId29" name="Check Box 13">
              <controlPr defaultSize="0" autoFill="0" autoLine="0" autoPict="0">
                <anchor moveWithCells="1">
                  <from>
                    <xdr:col>0</xdr:col>
                    <xdr:colOff>175260</xdr:colOff>
                    <xdr:row>29</xdr:row>
                    <xdr:rowOff>175260</xdr:rowOff>
                  </from>
                  <to>
                    <xdr:col>0</xdr:col>
                    <xdr:colOff>388620</xdr:colOff>
                    <xdr:row>31</xdr:row>
                    <xdr:rowOff>60960</xdr:rowOff>
                  </to>
                </anchor>
              </controlPr>
            </control>
          </mc:Choice>
        </mc:AlternateContent>
        <mc:AlternateContent xmlns:mc="http://schemas.openxmlformats.org/markup-compatibility/2006">
          <mc:Choice Requires="x14">
            <control shapeId="50190" r:id="rId30" name="Check Box 14">
              <controlPr defaultSize="0" autoFill="0" autoLine="0" autoPict="0">
                <anchor moveWithCells="1">
                  <from>
                    <xdr:col>2</xdr:col>
                    <xdr:colOff>198120</xdr:colOff>
                    <xdr:row>29</xdr:row>
                    <xdr:rowOff>175260</xdr:rowOff>
                  </from>
                  <to>
                    <xdr:col>2</xdr:col>
                    <xdr:colOff>403860</xdr:colOff>
                    <xdr:row>31</xdr:row>
                    <xdr:rowOff>60960</xdr:rowOff>
                  </to>
                </anchor>
              </controlPr>
            </control>
          </mc:Choice>
        </mc:AlternateContent>
        <mc:AlternateContent xmlns:mc="http://schemas.openxmlformats.org/markup-compatibility/2006">
          <mc:Choice Requires="x14">
            <control shapeId="50191" r:id="rId31" name="Check Box 15">
              <controlPr defaultSize="0" autoFill="0" autoLine="0" autoPict="0">
                <anchor moveWithCells="1">
                  <from>
                    <xdr:col>1</xdr:col>
                    <xdr:colOff>182880</xdr:colOff>
                    <xdr:row>29</xdr:row>
                    <xdr:rowOff>175260</xdr:rowOff>
                  </from>
                  <to>
                    <xdr:col>1</xdr:col>
                    <xdr:colOff>426720</xdr:colOff>
                    <xdr:row>31</xdr:row>
                    <xdr:rowOff>60960</xdr:rowOff>
                  </to>
                </anchor>
              </controlPr>
            </control>
          </mc:Choice>
        </mc:AlternateContent>
        <mc:AlternateContent xmlns:mc="http://schemas.openxmlformats.org/markup-compatibility/2006">
          <mc:Choice Requires="x14">
            <control shapeId="50192" r:id="rId32" name="Check Box 16">
              <controlPr defaultSize="0" autoFill="0" autoLine="0" autoPict="0">
                <anchor moveWithCells="1">
                  <from>
                    <xdr:col>0</xdr:col>
                    <xdr:colOff>198120</xdr:colOff>
                    <xdr:row>36</xdr:row>
                    <xdr:rowOff>114300</xdr:rowOff>
                  </from>
                  <to>
                    <xdr:col>1</xdr:col>
                    <xdr:colOff>121920</xdr:colOff>
                    <xdr:row>38</xdr:row>
                    <xdr:rowOff>68580</xdr:rowOff>
                  </to>
                </anchor>
              </controlPr>
            </control>
          </mc:Choice>
        </mc:AlternateContent>
        <mc:AlternateContent xmlns:mc="http://schemas.openxmlformats.org/markup-compatibility/2006">
          <mc:Choice Requires="x14">
            <control shapeId="50193" r:id="rId33" name="Check Box 17">
              <controlPr defaultSize="0" autoFill="0" autoLine="0" autoPict="0">
                <anchor moveWithCells="1">
                  <from>
                    <xdr:col>2</xdr:col>
                    <xdr:colOff>182880</xdr:colOff>
                    <xdr:row>36</xdr:row>
                    <xdr:rowOff>137160</xdr:rowOff>
                  </from>
                  <to>
                    <xdr:col>3</xdr:col>
                    <xdr:colOff>274320</xdr:colOff>
                    <xdr:row>38</xdr:row>
                    <xdr:rowOff>45720</xdr:rowOff>
                  </to>
                </anchor>
              </controlPr>
            </control>
          </mc:Choice>
        </mc:AlternateContent>
        <mc:AlternateContent xmlns:mc="http://schemas.openxmlformats.org/markup-compatibility/2006">
          <mc:Choice Requires="x14">
            <control shapeId="50194" r:id="rId34" name="Check Box 18">
              <controlPr defaultSize="0" autoFill="0" autoLine="0" autoPict="0">
                <anchor moveWithCells="1">
                  <from>
                    <xdr:col>1</xdr:col>
                    <xdr:colOff>190500</xdr:colOff>
                    <xdr:row>36</xdr:row>
                    <xdr:rowOff>121920</xdr:rowOff>
                  </from>
                  <to>
                    <xdr:col>1</xdr:col>
                    <xdr:colOff>571500</xdr:colOff>
                    <xdr:row>38</xdr:row>
                    <xdr:rowOff>60960</xdr:rowOff>
                  </to>
                </anchor>
              </controlPr>
            </control>
          </mc:Choice>
        </mc:AlternateContent>
        <mc:AlternateContent xmlns:mc="http://schemas.openxmlformats.org/markup-compatibility/2006">
          <mc:Choice Requires="x14">
            <control shapeId="50195" r:id="rId35" name="Check Box 19">
              <controlPr defaultSize="0" autoFill="0" autoLine="0" autoPict="0">
                <anchor moveWithCells="1">
                  <from>
                    <xdr:col>0</xdr:col>
                    <xdr:colOff>190500</xdr:colOff>
                    <xdr:row>38</xdr:row>
                    <xdr:rowOff>137160</xdr:rowOff>
                  </from>
                  <to>
                    <xdr:col>1</xdr:col>
                    <xdr:colOff>327660</xdr:colOff>
                    <xdr:row>40</xdr:row>
                    <xdr:rowOff>38100</xdr:rowOff>
                  </to>
                </anchor>
              </controlPr>
            </control>
          </mc:Choice>
        </mc:AlternateContent>
        <mc:AlternateContent xmlns:mc="http://schemas.openxmlformats.org/markup-compatibility/2006">
          <mc:Choice Requires="x14">
            <control shapeId="50196" r:id="rId36" name="Check Box 20">
              <controlPr defaultSize="0" autoFill="0" autoLine="0" autoPict="0">
                <anchor moveWithCells="1">
                  <from>
                    <xdr:col>2</xdr:col>
                    <xdr:colOff>182880</xdr:colOff>
                    <xdr:row>38</xdr:row>
                    <xdr:rowOff>137160</xdr:rowOff>
                  </from>
                  <to>
                    <xdr:col>3</xdr:col>
                    <xdr:colOff>304800</xdr:colOff>
                    <xdr:row>40</xdr:row>
                    <xdr:rowOff>38100</xdr:rowOff>
                  </to>
                </anchor>
              </controlPr>
            </control>
          </mc:Choice>
        </mc:AlternateContent>
        <mc:AlternateContent xmlns:mc="http://schemas.openxmlformats.org/markup-compatibility/2006">
          <mc:Choice Requires="x14">
            <control shapeId="50197" r:id="rId37" name="Check Box 21">
              <controlPr defaultSize="0" autoFill="0" autoLine="0" autoPict="0">
                <anchor moveWithCells="1">
                  <from>
                    <xdr:col>1</xdr:col>
                    <xdr:colOff>198120</xdr:colOff>
                    <xdr:row>38</xdr:row>
                    <xdr:rowOff>152400</xdr:rowOff>
                  </from>
                  <to>
                    <xdr:col>2</xdr:col>
                    <xdr:colOff>45720</xdr:colOff>
                    <xdr:row>40</xdr:row>
                    <xdr:rowOff>45720</xdr:rowOff>
                  </to>
                </anchor>
              </controlPr>
            </control>
          </mc:Choice>
        </mc:AlternateContent>
        <mc:AlternateContent xmlns:mc="http://schemas.openxmlformats.org/markup-compatibility/2006">
          <mc:Choice Requires="x14">
            <control shapeId="50198" r:id="rId38" name="Check Box 22">
              <controlPr defaultSize="0" autoFill="0" autoLine="0" autoPict="0">
                <anchor moveWithCells="1">
                  <from>
                    <xdr:col>0</xdr:col>
                    <xdr:colOff>175260</xdr:colOff>
                    <xdr:row>17</xdr:row>
                    <xdr:rowOff>152400</xdr:rowOff>
                  </from>
                  <to>
                    <xdr:col>0</xdr:col>
                    <xdr:colOff>594360</xdr:colOff>
                    <xdr:row>19</xdr:row>
                    <xdr:rowOff>22860</xdr:rowOff>
                  </to>
                </anchor>
              </controlPr>
            </control>
          </mc:Choice>
        </mc:AlternateContent>
        <mc:AlternateContent xmlns:mc="http://schemas.openxmlformats.org/markup-compatibility/2006">
          <mc:Choice Requires="x14">
            <control shapeId="50199" r:id="rId39" name="Check Box 23">
              <controlPr defaultSize="0" autoFill="0" autoLine="0" autoPict="0">
                <anchor moveWithCells="1">
                  <from>
                    <xdr:col>2</xdr:col>
                    <xdr:colOff>198120</xdr:colOff>
                    <xdr:row>17</xdr:row>
                    <xdr:rowOff>152400</xdr:rowOff>
                  </from>
                  <to>
                    <xdr:col>3</xdr:col>
                    <xdr:colOff>30480</xdr:colOff>
                    <xdr:row>19</xdr:row>
                    <xdr:rowOff>22860</xdr:rowOff>
                  </to>
                </anchor>
              </controlPr>
            </control>
          </mc:Choice>
        </mc:AlternateContent>
        <mc:AlternateContent xmlns:mc="http://schemas.openxmlformats.org/markup-compatibility/2006">
          <mc:Choice Requires="x14">
            <control shapeId="50200" r:id="rId40" name="Check Box 24">
              <controlPr defaultSize="0" autoFill="0" autoLine="0" autoPict="0">
                <anchor moveWithCells="1">
                  <from>
                    <xdr:col>1</xdr:col>
                    <xdr:colOff>182880</xdr:colOff>
                    <xdr:row>17</xdr:row>
                    <xdr:rowOff>144780</xdr:rowOff>
                  </from>
                  <to>
                    <xdr:col>1</xdr:col>
                    <xdr:colOff>601980</xdr:colOff>
                    <xdr:row>19</xdr:row>
                    <xdr:rowOff>30480</xdr:rowOff>
                  </to>
                </anchor>
              </controlPr>
            </control>
          </mc:Choice>
        </mc:AlternateContent>
        <mc:AlternateContent xmlns:mc="http://schemas.openxmlformats.org/markup-compatibility/2006">
          <mc:Choice Requires="x14">
            <control shapeId="50201" r:id="rId41" name="Check Box 25">
              <controlPr defaultSize="0" autoFill="0" autoLine="0" autoPict="0">
                <anchor moveWithCells="1">
                  <from>
                    <xdr:col>0</xdr:col>
                    <xdr:colOff>190500</xdr:colOff>
                    <xdr:row>22</xdr:row>
                    <xdr:rowOff>175260</xdr:rowOff>
                  </from>
                  <to>
                    <xdr:col>1</xdr:col>
                    <xdr:colOff>38100</xdr:colOff>
                    <xdr:row>23</xdr:row>
                    <xdr:rowOff>236220</xdr:rowOff>
                  </to>
                </anchor>
              </controlPr>
            </control>
          </mc:Choice>
        </mc:AlternateContent>
        <mc:AlternateContent xmlns:mc="http://schemas.openxmlformats.org/markup-compatibility/2006">
          <mc:Choice Requires="x14">
            <control shapeId="50202" r:id="rId42" name="Check Box 26">
              <controlPr defaultSize="0" autoFill="0" autoLine="0" autoPict="0">
                <anchor moveWithCells="1">
                  <from>
                    <xdr:col>2</xdr:col>
                    <xdr:colOff>198120</xdr:colOff>
                    <xdr:row>22</xdr:row>
                    <xdr:rowOff>175260</xdr:rowOff>
                  </from>
                  <to>
                    <xdr:col>2</xdr:col>
                    <xdr:colOff>495300</xdr:colOff>
                    <xdr:row>23</xdr:row>
                    <xdr:rowOff>236220</xdr:rowOff>
                  </to>
                </anchor>
              </controlPr>
            </control>
          </mc:Choice>
        </mc:AlternateContent>
        <mc:AlternateContent xmlns:mc="http://schemas.openxmlformats.org/markup-compatibility/2006">
          <mc:Choice Requires="x14">
            <control shapeId="50203" r:id="rId43" name="Check Box 27">
              <controlPr defaultSize="0" autoFill="0" autoLine="0" autoPict="0">
                <anchor moveWithCells="1">
                  <from>
                    <xdr:col>1</xdr:col>
                    <xdr:colOff>182880</xdr:colOff>
                    <xdr:row>22</xdr:row>
                    <xdr:rowOff>175260</xdr:rowOff>
                  </from>
                  <to>
                    <xdr:col>1</xdr:col>
                    <xdr:colOff>533400</xdr:colOff>
                    <xdr:row>23</xdr:row>
                    <xdr:rowOff>236220</xdr:rowOff>
                  </to>
                </anchor>
              </controlPr>
            </control>
          </mc:Choice>
        </mc:AlternateContent>
        <mc:AlternateContent xmlns:mc="http://schemas.openxmlformats.org/markup-compatibility/2006">
          <mc:Choice Requires="x14">
            <control shapeId="50204" r:id="rId44" name="Check Box 28">
              <controlPr defaultSize="0" autoFill="0" autoLine="0" autoPict="0">
                <anchor moveWithCells="1">
                  <from>
                    <xdr:col>0</xdr:col>
                    <xdr:colOff>175260</xdr:colOff>
                    <xdr:row>27</xdr:row>
                    <xdr:rowOff>175260</xdr:rowOff>
                  </from>
                  <to>
                    <xdr:col>0</xdr:col>
                    <xdr:colOff>388620</xdr:colOff>
                    <xdr:row>29</xdr:row>
                    <xdr:rowOff>60960</xdr:rowOff>
                  </to>
                </anchor>
              </controlPr>
            </control>
          </mc:Choice>
        </mc:AlternateContent>
        <mc:AlternateContent xmlns:mc="http://schemas.openxmlformats.org/markup-compatibility/2006">
          <mc:Choice Requires="x14">
            <control shapeId="50205" r:id="rId45" name="Check Box 29">
              <controlPr defaultSize="0" autoFill="0" autoLine="0" autoPict="0">
                <anchor moveWithCells="1">
                  <from>
                    <xdr:col>2</xdr:col>
                    <xdr:colOff>198120</xdr:colOff>
                    <xdr:row>27</xdr:row>
                    <xdr:rowOff>175260</xdr:rowOff>
                  </from>
                  <to>
                    <xdr:col>2</xdr:col>
                    <xdr:colOff>403860</xdr:colOff>
                    <xdr:row>29</xdr:row>
                    <xdr:rowOff>60960</xdr:rowOff>
                  </to>
                </anchor>
              </controlPr>
            </control>
          </mc:Choice>
        </mc:AlternateContent>
        <mc:AlternateContent xmlns:mc="http://schemas.openxmlformats.org/markup-compatibility/2006">
          <mc:Choice Requires="x14">
            <control shapeId="50206" r:id="rId46" name="Check Box 30">
              <controlPr defaultSize="0" autoFill="0" autoLine="0" autoPict="0">
                <anchor moveWithCells="1">
                  <from>
                    <xdr:col>1</xdr:col>
                    <xdr:colOff>182880</xdr:colOff>
                    <xdr:row>27</xdr:row>
                    <xdr:rowOff>175260</xdr:rowOff>
                  </from>
                  <to>
                    <xdr:col>1</xdr:col>
                    <xdr:colOff>426720</xdr:colOff>
                    <xdr:row>29</xdr:row>
                    <xdr:rowOff>60960</xdr:rowOff>
                  </to>
                </anchor>
              </controlPr>
            </control>
          </mc:Choice>
        </mc:AlternateContent>
        <mc:AlternateContent xmlns:mc="http://schemas.openxmlformats.org/markup-compatibility/2006">
          <mc:Choice Requires="x14">
            <control shapeId="50207" r:id="rId47" name="Check Box 31">
              <controlPr defaultSize="0" autoFill="0" autoLine="0" autoPict="0">
                <anchor moveWithCells="1">
                  <from>
                    <xdr:col>0</xdr:col>
                    <xdr:colOff>213360</xdr:colOff>
                    <xdr:row>34</xdr:row>
                    <xdr:rowOff>106680</xdr:rowOff>
                  </from>
                  <to>
                    <xdr:col>1</xdr:col>
                    <xdr:colOff>30480</xdr:colOff>
                    <xdr:row>36</xdr:row>
                    <xdr:rowOff>38100</xdr:rowOff>
                  </to>
                </anchor>
              </controlPr>
            </control>
          </mc:Choice>
        </mc:AlternateContent>
        <mc:AlternateContent xmlns:mc="http://schemas.openxmlformats.org/markup-compatibility/2006">
          <mc:Choice Requires="x14">
            <control shapeId="50208" r:id="rId48" name="Check Box 32">
              <controlPr defaultSize="0" autoFill="0" autoLine="0" autoPict="0">
                <anchor moveWithCells="1">
                  <from>
                    <xdr:col>2</xdr:col>
                    <xdr:colOff>213360</xdr:colOff>
                    <xdr:row>34</xdr:row>
                    <xdr:rowOff>137160</xdr:rowOff>
                  </from>
                  <to>
                    <xdr:col>2</xdr:col>
                    <xdr:colOff>601980</xdr:colOff>
                    <xdr:row>36</xdr:row>
                    <xdr:rowOff>30480</xdr:rowOff>
                  </to>
                </anchor>
              </controlPr>
            </control>
          </mc:Choice>
        </mc:AlternateContent>
        <mc:AlternateContent xmlns:mc="http://schemas.openxmlformats.org/markup-compatibility/2006">
          <mc:Choice Requires="x14">
            <control shapeId="50209" r:id="rId49" name="Check Box 33">
              <controlPr defaultSize="0" autoFill="0" autoLine="0" autoPict="0">
                <anchor moveWithCells="1">
                  <from>
                    <xdr:col>1</xdr:col>
                    <xdr:colOff>213360</xdr:colOff>
                    <xdr:row>34</xdr:row>
                    <xdr:rowOff>121920</xdr:rowOff>
                  </from>
                  <to>
                    <xdr:col>2</xdr:col>
                    <xdr:colOff>38100</xdr:colOff>
                    <xdr:row>36</xdr:row>
                    <xdr:rowOff>60960</xdr:rowOff>
                  </to>
                </anchor>
              </controlPr>
            </control>
          </mc:Choice>
        </mc:AlternateContent>
        <mc:AlternateContent xmlns:mc="http://schemas.openxmlformats.org/markup-compatibility/2006">
          <mc:Choice Requires="x14">
            <control shapeId="50210" r:id="rId50" name="Check Box 34">
              <controlPr defaultSize="0" autoFill="0" autoLine="0" autoPict="0">
                <anchor moveWithCells="1">
                  <from>
                    <xdr:col>0</xdr:col>
                    <xdr:colOff>175260</xdr:colOff>
                    <xdr:row>43</xdr:row>
                    <xdr:rowOff>198120</xdr:rowOff>
                  </from>
                  <to>
                    <xdr:col>1</xdr:col>
                    <xdr:colOff>304800</xdr:colOff>
                    <xdr:row>45</xdr:row>
                    <xdr:rowOff>68580</xdr:rowOff>
                  </to>
                </anchor>
              </controlPr>
            </control>
          </mc:Choice>
        </mc:AlternateContent>
        <mc:AlternateContent xmlns:mc="http://schemas.openxmlformats.org/markup-compatibility/2006">
          <mc:Choice Requires="x14">
            <control shapeId="50211" r:id="rId51" name="Check Box 35">
              <controlPr defaultSize="0" autoFill="0" autoLine="0" autoPict="0">
                <anchor moveWithCells="1">
                  <from>
                    <xdr:col>2</xdr:col>
                    <xdr:colOff>198120</xdr:colOff>
                    <xdr:row>43</xdr:row>
                    <xdr:rowOff>190500</xdr:rowOff>
                  </from>
                  <to>
                    <xdr:col>3</xdr:col>
                    <xdr:colOff>327660</xdr:colOff>
                    <xdr:row>45</xdr:row>
                    <xdr:rowOff>60960</xdr:rowOff>
                  </to>
                </anchor>
              </controlPr>
            </control>
          </mc:Choice>
        </mc:AlternateContent>
        <mc:AlternateContent xmlns:mc="http://schemas.openxmlformats.org/markup-compatibility/2006">
          <mc:Choice Requires="x14">
            <control shapeId="50212" r:id="rId52" name="Check Box 36">
              <controlPr defaultSize="0" autoFill="0" autoLine="0" autoPict="0">
                <anchor moveWithCells="1">
                  <from>
                    <xdr:col>1</xdr:col>
                    <xdr:colOff>190500</xdr:colOff>
                    <xdr:row>43</xdr:row>
                    <xdr:rowOff>190500</xdr:rowOff>
                  </from>
                  <to>
                    <xdr:col>2</xdr:col>
                    <xdr:colOff>38100</xdr:colOff>
                    <xdr:row>45</xdr:row>
                    <xdr:rowOff>45720</xdr:rowOff>
                  </to>
                </anchor>
              </controlPr>
            </control>
          </mc:Choice>
        </mc:AlternateContent>
        <mc:AlternateContent xmlns:mc="http://schemas.openxmlformats.org/markup-compatibility/2006">
          <mc:Choice Requires="x14">
            <control shapeId="50213" r:id="rId53" name="Check Box 37">
              <controlPr defaultSize="0" autoFill="0" autoLine="0" autoPict="0">
                <anchor moveWithCells="1">
                  <from>
                    <xdr:col>0</xdr:col>
                    <xdr:colOff>160020</xdr:colOff>
                    <xdr:row>48</xdr:row>
                    <xdr:rowOff>144780</xdr:rowOff>
                  </from>
                  <to>
                    <xdr:col>1</xdr:col>
                    <xdr:colOff>297180</xdr:colOff>
                    <xdr:row>50</xdr:row>
                    <xdr:rowOff>45720</xdr:rowOff>
                  </to>
                </anchor>
              </controlPr>
            </control>
          </mc:Choice>
        </mc:AlternateContent>
        <mc:AlternateContent xmlns:mc="http://schemas.openxmlformats.org/markup-compatibility/2006">
          <mc:Choice Requires="x14">
            <control shapeId="50214" r:id="rId54" name="Check Box 38">
              <controlPr defaultSize="0" autoFill="0" autoLine="0" autoPict="0">
                <anchor moveWithCells="1">
                  <from>
                    <xdr:col>2</xdr:col>
                    <xdr:colOff>182880</xdr:colOff>
                    <xdr:row>48</xdr:row>
                    <xdr:rowOff>152400</xdr:rowOff>
                  </from>
                  <to>
                    <xdr:col>3</xdr:col>
                    <xdr:colOff>304800</xdr:colOff>
                    <xdr:row>50</xdr:row>
                    <xdr:rowOff>60960</xdr:rowOff>
                  </to>
                </anchor>
              </controlPr>
            </control>
          </mc:Choice>
        </mc:AlternateContent>
        <mc:AlternateContent xmlns:mc="http://schemas.openxmlformats.org/markup-compatibility/2006">
          <mc:Choice Requires="x14">
            <control shapeId="50215" r:id="rId55" name="Check Box 39">
              <controlPr defaultSize="0" autoFill="0" autoLine="0" autoPict="0">
                <anchor moveWithCells="1">
                  <from>
                    <xdr:col>1</xdr:col>
                    <xdr:colOff>190500</xdr:colOff>
                    <xdr:row>48</xdr:row>
                    <xdr:rowOff>144780</xdr:rowOff>
                  </from>
                  <to>
                    <xdr:col>2</xdr:col>
                    <xdr:colOff>38100</xdr:colOff>
                    <xdr:row>50</xdr:row>
                    <xdr:rowOff>38100</xdr:rowOff>
                  </to>
                </anchor>
              </controlPr>
            </control>
          </mc:Choice>
        </mc:AlternateContent>
        <mc:AlternateContent xmlns:mc="http://schemas.openxmlformats.org/markup-compatibility/2006">
          <mc:Choice Requires="x14">
            <control shapeId="50216" r:id="rId56" name="Check Box 40">
              <controlPr defaultSize="0" autoFill="0" autoLine="0" autoPict="0">
                <anchor moveWithCells="1">
                  <from>
                    <xdr:col>0</xdr:col>
                    <xdr:colOff>213360</xdr:colOff>
                    <xdr:row>54</xdr:row>
                    <xdr:rowOff>152400</xdr:rowOff>
                  </from>
                  <to>
                    <xdr:col>1</xdr:col>
                    <xdr:colOff>342900</xdr:colOff>
                    <xdr:row>56</xdr:row>
                    <xdr:rowOff>60960</xdr:rowOff>
                  </to>
                </anchor>
              </controlPr>
            </control>
          </mc:Choice>
        </mc:AlternateContent>
        <mc:AlternateContent xmlns:mc="http://schemas.openxmlformats.org/markup-compatibility/2006">
          <mc:Choice Requires="x14">
            <control shapeId="50217" r:id="rId57" name="Check Box 41">
              <controlPr defaultSize="0" autoFill="0" autoLine="0" autoPict="0">
                <anchor moveWithCells="1">
                  <from>
                    <xdr:col>2</xdr:col>
                    <xdr:colOff>190500</xdr:colOff>
                    <xdr:row>54</xdr:row>
                    <xdr:rowOff>160020</xdr:rowOff>
                  </from>
                  <to>
                    <xdr:col>3</xdr:col>
                    <xdr:colOff>312420</xdr:colOff>
                    <xdr:row>56</xdr:row>
                    <xdr:rowOff>68580</xdr:rowOff>
                  </to>
                </anchor>
              </controlPr>
            </control>
          </mc:Choice>
        </mc:AlternateContent>
        <mc:AlternateContent xmlns:mc="http://schemas.openxmlformats.org/markup-compatibility/2006">
          <mc:Choice Requires="x14">
            <control shapeId="50218" r:id="rId58" name="Check Box 42">
              <controlPr defaultSize="0" autoFill="0" autoLine="0" autoPict="0">
                <anchor moveWithCells="1">
                  <from>
                    <xdr:col>1</xdr:col>
                    <xdr:colOff>198120</xdr:colOff>
                    <xdr:row>54</xdr:row>
                    <xdr:rowOff>152400</xdr:rowOff>
                  </from>
                  <to>
                    <xdr:col>2</xdr:col>
                    <xdr:colOff>45720</xdr:colOff>
                    <xdr:row>56</xdr:row>
                    <xdr:rowOff>45720</xdr:rowOff>
                  </to>
                </anchor>
              </controlPr>
            </control>
          </mc:Choice>
        </mc:AlternateContent>
        <mc:AlternateContent xmlns:mc="http://schemas.openxmlformats.org/markup-compatibility/2006">
          <mc:Choice Requires="x14">
            <control shapeId="50219" r:id="rId59" name="Check Box 43">
              <controlPr defaultSize="0" autoFill="0" autoLine="0" autoPict="0">
                <anchor moveWithCells="1">
                  <from>
                    <xdr:col>0</xdr:col>
                    <xdr:colOff>213360</xdr:colOff>
                    <xdr:row>56</xdr:row>
                    <xdr:rowOff>160020</xdr:rowOff>
                  </from>
                  <to>
                    <xdr:col>1</xdr:col>
                    <xdr:colOff>342900</xdr:colOff>
                    <xdr:row>58</xdr:row>
                    <xdr:rowOff>68580</xdr:rowOff>
                  </to>
                </anchor>
              </controlPr>
            </control>
          </mc:Choice>
        </mc:AlternateContent>
        <mc:AlternateContent xmlns:mc="http://schemas.openxmlformats.org/markup-compatibility/2006">
          <mc:Choice Requires="x14">
            <control shapeId="50220" r:id="rId60" name="Check Box 44">
              <controlPr defaultSize="0" autoFill="0" autoLine="0" autoPict="0">
                <anchor moveWithCells="1">
                  <from>
                    <xdr:col>2</xdr:col>
                    <xdr:colOff>190500</xdr:colOff>
                    <xdr:row>56</xdr:row>
                    <xdr:rowOff>175260</xdr:rowOff>
                  </from>
                  <to>
                    <xdr:col>3</xdr:col>
                    <xdr:colOff>312420</xdr:colOff>
                    <xdr:row>58</xdr:row>
                    <xdr:rowOff>76200</xdr:rowOff>
                  </to>
                </anchor>
              </controlPr>
            </control>
          </mc:Choice>
        </mc:AlternateContent>
        <mc:AlternateContent xmlns:mc="http://schemas.openxmlformats.org/markup-compatibility/2006">
          <mc:Choice Requires="x14">
            <control shapeId="50221" r:id="rId61" name="Check Box 45">
              <controlPr defaultSize="0" autoFill="0" autoLine="0" autoPict="0">
                <anchor moveWithCells="1">
                  <from>
                    <xdr:col>1</xdr:col>
                    <xdr:colOff>198120</xdr:colOff>
                    <xdr:row>56</xdr:row>
                    <xdr:rowOff>160020</xdr:rowOff>
                  </from>
                  <to>
                    <xdr:col>2</xdr:col>
                    <xdr:colOff>45720</xdr:colOff>
                    <xdr:row>58</xdr:row>
                    <xdr:rowOff>60960</xdr:rowOff>
                  </to>
                </anchor>
              </controlPr>
            </control>
          </mc:Choice>
        </mc:AlternateContent>
        <mc:AlternateContent xmlns:mc="http://schemas.openxmlformats.org/markup-compatibility/2006">
          <mc:Choice Requires="x14">
            <control shapeId="50222" r:id="rId62" name="Check Box 46">
              <controlPr defaultSize="0" autoFill="0" autoLine="0" autoPict="0">
                <anchor moveWithCells="1">
                  <from>
                    <xdr:col>0</xdr:col>
                    <xdr:colOff>198120</xdr:colOff>
                    <xdr:row>58</xdr:row>
                    <xdr:rowOff>144780</xdr:rowOff>
                  </from>
                  <to>
                    <xdr:col>1</xdr:col>
                    <xdr:colOff>335280</xdr:colOff>
                    <xdr:row>60</xdr:row>
                    <xdr:rowOff>45720</xdr:rowOff>
                  </to>
                </anchor>
              </controlPr>
            </control>
          </mc:Choice>
        </mc:AlternateContent>
        <mc:AlternateContent xmlns:mc="http://schemas.openxmlformats.org/markup-compatibility/2006">
          <mc:Choice Requires="x14">
            <control shapeId="50223" r:id="rId63" name="Check Box 47">
              <controlPr defaultSize="0" autoFill="0" autoLine="0" autoPict="0">
                <anchor moveWithCells="1">
                  <from>
                    <xdr:col>2</xdr:col>
                    <xdr:colOff>190500</xdr:colOff>
                    <xdr:row>58</xdr:row>
                    <xdr:rowOff>152400</xdr:rowOff>
                  </from>
                  <to>
                    <xdr:col>3</xdr:col>
                    <xdr:colOff>312420</xdr:colOff>
                    <xdr:row>60</xdr:row>
                    <xdr:rowOff>60960</xdr:rowOff>
                  </to>
                </anchor>
              </controlPr>
            </control>
          </mc:Choice>
        </mc:AlternateContent>
        <mc:AlternateContent xmlns:mc="http://schemas.openxmlformats.org/markup-compatibility/2006">
          <mc:Choice Requires="x14">
            <control shapeId="50224" r:id="rId64" name="Check Box 48">
              <controlPr defaultSize="0" autoFill="0" autoLine="0" autoPict="0">
                <anchor moveWithCells="1">
                  <from>
                    <xdr:col>1</xdr:col>
                    <xdr:colOff>198120</xdr:colOff>
                    <xdr:row>58</xdr:row>
                    <xdr:rowOff>160020</xdr:rowOff>
                  </from>
                  <to>
                    <xdr:col>2</xdr:col>
                    <xdr:colOff>45720</xdr:colOff>
                    <xdr:row>60</xdr:row>
                    <xdr:rowOff>60960</xdr:rowOff>
                  </to>
                </anchor>
              </controlPr>
            </control>
          </mc:Choice>
        </mc:AlternateContent>
        <mc:AlternateContent xmlns:mc="http://schemas.openxmlformats.org/markup-compatibility/2006">
          <mc:Choice Requires="x14">
            <control shapeId="50225" r:id="rId65" name="Check Box 49">
              <controlPr defaultSize="0" autoFill="0" autoLine="0" autoPict="0">
                <anchor moveWithCells="1">
                  <from>
                    <xdr:col>0</xdr:col>
                    <xdr:colOff>198120</xdr:colOff>
                    <xdr:row>60</xdr:row>
                    <xdr:rowOff>152400</xdr:rowOff>
                  </from>
                  <to>
                    <xdr:col>1</xdr:col>
                    <xdr:colOff>335280</xdr:colOff>
                    <xdr:row>62</xdr:row>
                    <xdr:rowOff>60960</xdr:rowOff>
                  </to>
                </anchor>
              </controlPr>
            </control>
          </mc:Choice>
        </mc:AlternateContent>
        <mc:AlternateContent xmlns:mc="http://schemas.openxmlformats.org/markup-compatibility/2006">
          <mc:Choice Requires="x14">
            <control shapeId="50226" r:id="rId66" name="Check Box 50">
              <controlPr defaultSize="0" autoFill="0" autoLine="0" autoPict="0">
                <anchor moveWithCells="1">
                  <from>
                    <xdr:col>2</xdr:col>
                    <xdr:colOff>190500</xdr:colOff>
                    <xdr:row>60</xdr:row>
                    <xdr:rowOff>160020</xdr:rowOff>
                  </from>
                  <to>
                    <xdr:col>3</xdr:col>
                    <xdr:colOff>312420</xdr:colOff>
                    <xdr:row>62</xdr:row>
                    <xdr:rowOff>68580</xdr:rowOff>
                  </to>
                </anchor>
              </controlPr>
            </control>
          </mc:Choice>
        </mc:AlternateContent>
        <mc:AlternateContent xmlns:mc="http://schemas.openxmlformats.org/markup-compatibility/2006">
          <mc:Choice Requires="x14">
            <control shapeId="50227" r:id="rId67" name="Check Box 51">
              <controlPr defaultSize="0" autoFill="0" autoLine="0" autoPict="0">
                <anchor moveWithCells="1">
                  <from>
                    <xdr:col>1</xdr:col>
                    <xdr:colOff>190500</xdr:colOff>
                    <xdr:row>60</xdr:row>
                    <xdr:rowOff>144780</xdr:rowOff>
                  </from>
                  <to>
                    <xdr:col>2</xdr:col>
                    <xdr:colOff>38100</xdr:colOff>
                    <xdr:row>62</xdr:row>
                    <xdr:rowOff>38100</xdr:rowOff>
                  </to>
                </anchor>
              </controlPr>
            </control>
          </mc:Choice>
        </mc:AlternateContent>
        <mc:AlternateContent xmlns:mc="http://schemas.openxmlformats.org/markup-compatibility/2006">
          <mc:Choice Requires="x14">
            <control shapeId="50228" r:id="rId68" name="Check Box 52">
              <controlPr defaultSize="0" autoFill="0" autoLine="0" autoPict="0">
                <anchor moveWithCells="1">
                  <from>
                    <xdr:col>0</xdr:col>
                    <xdr:colOff>190500</xdr:colOff>
                    <xdr:row>74</xdr:row>
                    <xdr:rowOff>160020</xdr:rowOff>
                  </from>
                  <to>
                    <xdr:col>1</xdr:col>
                    <xdr:colOff>213360</xdr:colOff>
                    <xdr:row>76</xdr:row>
                    <xdr:rowOff>0</xdr:rowOff>
                  </to>
                </anchor>
              </controlPr>
            </control>
          </mc:Choice>
        </mc:AlternateContent>
        <mc:AlternateContent xmlns:mc="http://schemas.openxmlformats.org/markup-compatibility/2006">
          <mc:Choice Requires="x14">
            <control shapeId="50229" r:id="rId69" name="Check Box 53">
              <controlPr defaultSize="0" autoFill="0" autoLine="0" autoPict="0">
                <anchor moveWithCells="1">
                  <from>
                    <xdr:col>2</xdr:col>
                    <xdr:colOff>198120</xdr:colOff>
                    <xdr:row>74</xdr:row>
                    <xdr:rowOff>182880</xdr:rowOff>
                  </from>
                  <to>
                    <xdr:col>3</xdr:col>
                    <xdr:colOff>190500</xdr:colOff>
                    <xdr:row>76</xdr:row>
                    <xdr:rowOff>0</xdr:rowOff>
                  </to>
                </anchor>
              </controlPr>
            </control>
          </mc:Choice>
        </mc:AlternateContent>
        <mc:AlternateContent xmlns:mc="http://schemas.openxmlformats.org/markup-compatibility/2006">
          <mc:Choice Requires="x14">
            <control shapeId="50230" r:id="rId70" name="Check Box 54">
              <controlPr defaultSize="0" autoFill="0" autoLine="0" autoPict="0">
                <anchor moveWithCells="1">
                  <from>
                    <xdr:col>1</xdr:col>
                    <xdr:colOff>220980</xdr:colOff>
                    <xdr:row>74</xdr:row>
                    <xdr:rowOff>182880</xdr:rowOff>
                  </from>
                  <to>
                    <xdr:col>2</xdr:col>
                    <xdr:colOff>304800</xdr:colOff>
                    <xdr:row>76</xdr:row>
                    <xdr:rowOff>7620</xdr:rowOff>
                  </to>
                </anchor>
              </controlPr>
            </control>
          </mc:Choice>
        </mc:AlternateContent>
        <mc:AlternateContent xmlns:mc="http://schemas.openxmlformats.org/markup-compatibility/2006">
          <mc:Choice Requires="x14">
            <control shapeId="50231" r:id="rId71" name="Check Box 55">
              <controlPr defaultSize="0" autoFill="0" autoLine="0" autoPict="0">
                <anchor moveWithCells="1">
                  <from>
                    <xdr:col>0</xdr:col>
                    <xdr:colOff>198120</xdr:colOff>
                    <xdr:row>77</xdr:row>
                    <xdr:rowOff>7620</xdr:rowOff>
                  </from>
                  <to>
                    <xdr:col>1</xdr:col>
                    <xdr:colOff>190500</xdr:colOff>
                    <xdr:row>78</xdr:row>
                    <xdr:rowOff>0</xdr:rowOff>
                  </to>
                </anchor>
              </controlPr>
            </control>
          </mc:Choice>
        </mc:AlternateContent>
        <mc:AlternateContent xmlns:mc="http://schemas.openxmlformats.org/markup-compatibility/2006">
          <mc:Choice Requires="x14">
            <control shapeId="50232" r:id="rId72" name="Check Box 56">
              <controlPr defaultSize="0" autoFill="0" autoLine="0" autoPict="0">
                <anchor moveWithCells="1">
                  <from>
                    <xdr:col>2</xdr:col>
                    <xdr:colOff>182880</xdr:colOff>
                    <xdr:row>77</xdr:row>
                    <xdr:rowOff>0</xdr:rowOff>
                  </from>
                  <to>
                    <xdr:col>3</xdr:col>
                    <xdr:colOff>220980</xdr:colOff>
                    <xdr:row>78</xdr:row>
                    <xdr:rowOff>0</xdr:rowOff>
                  </to>
                </anchor>
              </controlPr>
            </control>
          </mc:Choice>
        </mc:AlternateContent>
        <mc:AlternateContent xmlns:mc="http://schemas.openxmlformats.org/markup-compatibility/2006">
          <mc:Choice Requires="x14">
            <control shapeId="50233" r:id="rId73" name="Check Box 57">
              <controlPr defaultSize="0" autoFill="0" autoLine="0" autoPict="0">
                <anchor moveWithCells="1">
                  <from>
                    <xdr:col>1</xdr:col>
                    <xdr:colOff>190500</xdr:colOff>
                    <xdr:row>77</xdr:row>
                    <xdr:rowOff>22860</xdr:rowOff>
                  </from>
                  <to>
                    <xdr:col>2</xdr:col>
                    <xdr:colOff>266700</xdr:colOff>
                    <xdr:row>77</xdr:row>
                    <xdr:rowOff>388620</xdr:rowOff>
                  </to>
                </anchor>
              </controlPr>
            </control>
          </mc:Choice>
        </mc:AlternateContent>
        <mc:AlternateContent xmlns:mc="http://schemas.openxmlformats.org/markup-compatibility/2006">
          <mc:Choice Requires="x14">
            <control shapeId="50234" r:id="rId74" name="Check Box 58">
              <controlPr defaultSize="0" autoFill="0" autoLine="0" autoPict="0">
                <anchor moveWithCells="1">
                  <from>
                    <xdr:col>0</xdr:col>
                    <xdr:colOff>175260</xdr:colOff>
                    <xdr:row>67</xdr:row>
                    <xdr:rowOff>160020</xdr:rowOff>
                  </from>
                  <to>
                    <xdr:col>1</xdr:col>
                    <xdr:colOff>304800</xdr:colOff>
                    <xdr:row>69</xdr:row>
                    <xdr:rowOff>45720</xdr:rowOff>
                  </to>
                </anchor>
              </controlPr>
            </control>
          </mc:Choice>
        </mc:AlternateContent>
        <mc:AlternateContent xmlns:mc="http://schemas.openxmlformats.org/markup-compatibility/2006">
          <mc:Choice Requires="x14">
            <control shapeId="50235" r:id="rId75" name="Check Box 59">
              <controlPr defaultSize="0" autoFill="0" autoLine="0" autoPict="0">
                <anchor moveWithCells="1">
                  <from>
                    <xdr:col>2</xdr:col>
                    <xdr:colOff>182880</xdr:colOff>
                    <xdr:row>67</xdr:row>
                    <xdr:rowOff>152400</xdr:rowOff>
                  </from>
                  <to>
                    <xdr:col>3</xdr:col>
                    <xdr:colOff>304800</xdr:colOff>
                    <xdr:row>69</xdr:row>
                    <xdr:rowOff>38100</xdr:rowOff>
                  </to>
                </anchor>
              </controlPr>
            </control>
          </mc:Choice>
        </mc:AlternateContent>
        <mc:AlternateContent xmlns:mc="http://schemas.openxmlformats.org/markup-compatibility/2006">
          <mc:Choice Requires="x14">
            <control shapeId="50236" r:id="rId76" name="Check Box 60">
              <controlPr defaultSize="0" autoFill="0" autoLine="0" autoPict="0">
                <anchor moveWithCells="1">
                  <from>
                    <xdr:col>1</xdr:col>
                    <xdr:colOff>190500</xdr:colOff>
                    <xdr:row>67</xdr:row>
                    <xdr:rowOff>144780</xdr:rowOff>
                  </from>
                  <to>
                    <xdr:col>2</xdr:col>
                    <xdr:colOff>38100</xdr:colOff>
                    <xdr:row>69</xdr:row>
                    <xdr:rowOff>22860</xdr:rowOff>
                  </to>
                </anchor>
              </controlPr>
            </control>
          </mc:Choice>
        </mc:AlternateContent>
        <mc:AlternateContent xmlns:mc="http://schemas.openxmlformats.org/markup-compatibility/2006">
          <mc:Choice Requires="x14">
            <control shapeId="50237" r:id="rId77" name="Check Box 61">
              <controlPr defaultSize="0" autoFill="0" autoLine="0" autoPict="0">
                <anchor moveWithCells="1">
                  <from>
                    <xdr:col>0</xdr:col>
                    <xdr:colOff>175260</xdr:colOff>
                    <xdr:row>69</xdr:row>
                    <xdr:rowOff>160020</xdr:rowOff>
                  </from>
                  <to>
                    <xdr:col>1</xdr:col>
                    <xdr:colOff>304800</xdr:colOff>
                    <xdr:row>71</xdr:row>
                    <xdr:rowOff>0</xdr:rowOff>
                  </to>
                </anchor>
              </controlPr>
            </control>
          </mc:Choice>
        </mc:AlternateContent>
        <mc:AlternateContent xmlns:mc="http://schemas.openxmlformats.org/markup-compatibility/2006">
          <mc:Choice Requires="x14">
            <control shapeId="50238" r:id="rId78" name="Check Box 62">
              <controlPr defaultSize="0" autoFill="0" autoLine="0" autoPict="0">
                <anchor moveWithCells="1">
                  <from>
                    <xdr:col>2</xdr:col>
                    <xdr:colOff>175260</xdr:colOff>
                    <xdr:row>69</xdr:row>
                    <xdr:rowOff>175260</xdr:rowOff>
                  </from>
                  <to>
                    <xdr:col>3</xdr:col>
                    <xdr:colOff>297180</xdr:colOff>
                    <xdr:row>71</xdr:row>
                    <xdr:rowOff>7620</xdr:rowOff>
                  </to>
                </anchor>
              </controlPr>
            </control>
          </mc:Choice>
        </mc:AlternateContent>
        <mc:AlternateContent xmlns:mc="http://schemas.openxmlformats.org/markup-compatibility/2006">
          <mc:Choice Requires="x14">
            <control shapeId="50239" r:id="rId79" name="Check Box 63">
              <controlPr defaultSize="0" autoFill="0" autoLine="0" autoPict="0">
                <anchor moveWithCells="1">
                  <from>
                    <xdr:col>1</xdr:col>
                    <xdr:colOff>198120</xdr:colOff>
                    <xdr:row>69</xdr:row>
                    <xdr:rowOff>182880</xdr:rowOff>
                  </from>
                  <to>
                    <xdr:col>2</xdr:col>
                    <xdr:colOff>45720</xdr:colOff>
                    <xdr:row>71</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M97"/>
  <sheetViews>
    <sheetView showGridLines="0" zoomScaleNormal="100" zoomScaleSheetLayoutView="100" workbookViewId="0">
      <selection activeCell="Q16" sqref="Q16"/>
    </sheetView>
  </sheetViews>
  <sheetFormatPr defaultRowHeight="14.4" x14ac:dyDescent="0.3"/>
  <cols>
    <col min="3" max="3" width="10.33203125" customWidth="1"/>
    <col min="11" max="11" width="14" customWidth="1"/>
    <col min="12" max="12" width="10.44140625" customWidth="1"/>
    <col min="13" max="13" width="14.88671875" customWidth="1"/>
  </cols>
  <sheetData>
    <row r="1" spans="1:13" ht="2.85" customHeight="1" thickBot="1" x14ac:dyDescent="0.35">
      <c r="A1" s="1130"/>
      <c r="B1" s="1130"/>
      <c r="C1" s="1130"/>
      <c r="D1" s="1130"/>
      <c r="E1" s="1130"/>
      <c r="F1" s="1130"/>
      <c r="G1" s="1130"/>
      <c r="H1" s="1130"/>
      <c r="I1" s="1130"/>
      <c r="J1" s="1130"/>
      <c r="K1" s="1130"/>
      <c r="L1" s="1130"/>
      <c r="M1" s="1130"/>
    </row>
    <row r="2" spans="1:13" s="437" customFormat="1" ht="16.2" thickBot="1" x14ac:dyDescent="0.35">
      <c r="A2" s="693" t="s">
        <v>214</v>
      </c>
      <c r="B2" s="1274">
        <f>'Contact Info'!B3</f>
        <v>0</v>
      </c>
      <c r="C2" s="1274"/>
      <c r="D2" s="1139" t="s">
        <v>792</v>
      </c>
      <c r="E2" s="1139"/>
      <c r="F2" s="1139"/>
      <c r="G2" s="1138"/>
      <c r="H2" s="1138"/>
      <c r="I2" s="1138"/>
      <c r="J2" s="1138"/>
      <c r="K2" s="1138"/>
      <c r="L2" s="1138"/>
      <c r="M2" s="1138"/>
    </row>
    <row r="3" spans="1:13" ht="21.6" thickBot="1" x14ac:dyDescent="0.45">
      <c r="A3" s="1275" t="s">
        <v>972</v>
      </c>
      <c r="B3" s="1275"/>
      <c r="C3" s="1275"/>
      <c r="D3" s="1275"/>
      <c r="E3" s="1275"/>
      <c r="F3" s="1275"/>
      <c r="G3" s="1275"/>
      <c r="H3" s="1275"/>
      <c r="I3" s="1275"/>
      <c r="J3" s="1275"/>
      <c r="K3" s="1275"/>
      <c r="L3" s="1275"/>
      <c r="M3" s="1275"/>
    </row>
    <row r="4" spans="1:13" ht="30" customHeight="1" thickBot="1" x14ac:dyDescent="0.35">
      <c r="A4" s="1272" t="s">
        <v>898</v>
      </c>
      <c r="B4" s="1272"/>
      <c r="C4" s="1272"/>
      <c r="D4" s="1272"/>
      <c r="E4" s="1272"/>
      <c r="F4" s="1272"/>
      <c r="G4" s="1272"/>
      <c r="H4" s="1272"/>
      <c r="I4" s="1272"/>
      <c r="J4" s="1273" t="s">
        <v>794</v>
      </c>
      <c r="K4" s="1273"/>
      <c r="L4" s="1273" t="s">
        <v>795</v>
      </c>
      <c r="M4" s="1273"/>
    </row>
    <row r="5" spans="1:13" ht="19.95" customHeight="1" thickBot="1" x14ac:dyDescent="0.35">
      <c r="A5" s="1276" t="s">
        <v>852</v>
      </c>
      <c r="B5" s="1276"/>
      <c r="C5" s="1276"/>
      <c r="D5" s="1276"/>
      <c r="E5" s="1276"/>
      <c r="F5" s="1276"/>
      <c r="G5" s="1276"/>
      <c r="H5" s="1276"/>
      <c r="I5" s="1276"/>
      <c r="J5" s="1277"/>
      <c r="K5" s="1277"/>
      <c r="L5" s="1277"/>
      <c r="M5" s="1277"/>
    </row>
    <row r="6" spans="1:13" ht="19.95" customHeight="1" thickBot="1" x14ac:dyDescent="0.35">
      <c r="A6" s="1276" t="s">
        <v>853</v>
      </c>
      <c r="B6" s="1276"/>
      <c r="C6" s="1276"/>
      <c r="D6" s="1276"/>
      <c r="E6" s="1276"/>
      <c r="F6" s="1276"/>
      <c r="G6" s="1276"/>
      <c r="H6" s="1276"/>
      <c r="I6" s="1276"/>
      <c r="J6" s="1277"/>
      <c r="K6" s="1277"/>
      <c r="L6" s="1277"/>
      <c r="M6" s="1277"/>
    </row>
    <row r="7" spans="1:13" ht="19.95" customHeight="1" thickBot="1" x14ac:dyDescent="0.35">
      <c r="A7" s="1276" t="s">
        <v>415</v>
      </c>
      <c r="B7" s="1276"/>
      <c r="C7" s="1276"/>
      <c r="D7" s="1276"/>
      <c r="E7" s="1276"/>
      <c r="F7" s="1276"/>
      <c r="G7" s="1276"/>
      <c r="H7" s="1276"/>
      <c r="I7" s="1276"/>
      <c r="J7" s="1277"/>
      <c r="K7" s="1277"/>
      <c r="L7" s="1277"/>
      <c r="M7" s="1277"/>
    </row>
    <row r="8" spans="1:13" ht="19.95" customHeight="1" thickBot="1" x14ac:dyDescent="0.35">
      <c r="A8" s="1276" t="s">
        <v>927</v>
      </c>
      <c r="B8" s="1276"/>
      <c r="C8" s="1276"/>
      <c r="D8" s="1276"/>
      <c r="E8" s="1276"/>
      <c r="F8" s="1276"/>
      <c r="G8" s="1276"/>
      <c r="H8" s="1276"/>
      <c r="I8" s="1276"/>
      <c r="J8" s="1277"/>
      <c r="K8" s="1277"/>
      <c r="L8" s="1277"/>
      <c r="M8" s="1277"/>
    </row>
    <row r="9" spans="1:13" ht="15" thickBot="1" x14ac:dyDescent="0.35">
      <c r="A9" s="1368" t="s">
        <v>895</v>
      </c>
      <c r="B9" s="1369"/>
      <c r="C9" s="1369"/>
      <c r="D9" s="1369"/>
      <c r="E9" s="1369"/>
      <c r="F9" s="1369"/>
      <c r="G9" s="1369"/>
      <c r="H9" s="1369"/>
      <c r="I9" s="1369"/>
      <c r="J9" s="1369"/>
      <c r="K9" s="1369"/>
      <c r="L9" s="1369"/>
      <c r="M9" s="1370"/>
    </row>
    <row r="10" spans="1:13" ht="15" thickBot="1" x14ac:dyDescent="0.35">
      <c r="A10" s="1368"/>
      <c r="B10" s="1369"/>
      <c r="C10" s="1369"/>
      <c r="D10" s="1369"/>
      <c r="E10" s="1369"/>
      <c r="F10" s="1369"/>
      <c r="G10" s="1369"/>
      <c r="H10" s="1369"/>
      <c r="I10" s="1369"/>
      <c r="J10" s="1369"/>
      <c r="K10" s="1369"/>
      <c r="L10" s="1369"/>
      <c r="M10" s="1370"/>
    </row>
    <row r="11" spans="1:13" ht="15" thickBot="1" x14ac:dyDescent="0.35">
      <c r="A11" s="1368"/>
      <c r="B11" s="1369"/>
      <c r="C11" s="1369"/>
      <c r="D11" s="1369"/>
      <c r="E11" s="1369"/>
      <c r="F11" s="1369"/>
      <c r="G11" s="1369"/>
      <c r="H11" s="1369"/>
      <c r="I11" s="1369"/>
      <c r="J11" s="1369"/>
      <c r="K11" s="1369"/>
      <c r="L11" s="1369"/>
      <c r="M11" s="1370"/>
    </row>
    <row r="12" spans="1:13" ht="15" thickBot="1" x14ac:dyDescent="0.35">
      <c r="A12" s="1281" t="s">
        <v>797</v>
      </c>
      <c r="B12" s="1281"/>
      <c r="C12" s="1281"/>
      <c r="D12" s="1281"/>
      <c r="E12" s="1281"/>
      <c r="F12" s="1281"/>
      <c r="G12" s="1281"/>
      <c r="H12" s="1281"/>
      <c r="I12" s="1281"/>
      <c r="J12" s="1281"/>
      <c r="K12" s="1281"/>
      <c r="L12" s="1281"/>
      <c r="M12" s="1281"/>
    </row>
    <row r="13" spans="1:13" ht="15.75" customHeight="1" thickBot="1" x14ac:dyDescent="0.35">
      <c r="A13" s="1282" t="s">
        <v>798</v>
      </c>
      <c r="B13" s="1282"/>
      <c r="C13" s="1282"/>
      <c r="D13" s="1283" t="s">
        <v>25</v>
      </c>
      <c r="E13" s="1284"/>
      <c r="F13" s="1428"/>
      <c r="G13" s="1429"/>
      <c r="H13" s="1429"/>
      <c r="I13" s="1429"/>
      <c r="J13" s="1429"/>
      <c r="K13" s="1429"/>
      <c r="L13" s="1429"/>
      <c r="M13" s="1430"/>
    </row>
    <row r="14" spans="1:13" ht="15.75" customHeight="1" thickBot="1" x14ac:dyDescent="0.35">
      <c r="A14" s="1282"/>
      <c r="B14" s="1282"/>
      <c r="C14" s="1282"/>
      <c r="D14" s="1285"/>
      <c r="E14" s="1286"/>
      <c r="F14" s="1431"/>
      <c r="G14" s="1432"/>
      <c r="H14" s="1432"/>
      <c r="I14" s="1432"/>
      <c r="J14" s="1432"/>
      <c r="K14" s="1432"/>
      <c r="L14" s="1432"/>
      <c r="M14" s="1433"/>
    </row>
    <row r="15" spans="1:13" ht="15" thickBot="1" x14ac:dyDescent="0.35">
      <c r="A15" s="438" t="s">
        <v>805</v>
      </c>
      <c r="B15" s="438" t="s">
        <v>146</v>
      </c>
      <c r="C15" s="438" t="s">
        <v>806</v>
      </c>
      <c r="D15" s="1288" t="s">
        <v>799</v>
      </c>
      <c r="E15" s="1288"/>
      <c r="F15" s="1288"/>
      <c r="G15" s="1288"/>
      <c r="H15" s="1288"/>
      <c r="I15" s="1288"/>
      <c r="J15" s="1288"/>
      <c r="K15" s="1288"/>
      <c r="L15" s="1288"/>
      <c r="M15" s="1288"/>
    </row>
    <row r="16" spans="1:13" ht="15" thickBot="1" x14ac:dyDescent="0.35">
      <c r="A16" s="670"/>
      <c r="B16" s="670"/>
      <c r="C16" s="670"/>
      <c r="D16" s="1288"/>
      <c r="E16" s="1288"/>
      <c r="F16" s="1288"/>
      <c r="G16" s="1288"/>
      <c r="H16" s="1288"/>
      <c r="I16" s="1288"/>
      <c r="J16" s="1288"/>
      <c r="K16" s="1288"/>
      <c r="L16" s="1288"/>
      <c r="M16" s="1288"/>
    </row>
    <row r="17" spans="1:13" ht="15.75" customHeight="1" thickBot="1" x14ac:dyDescent="0.35">
      <c r="A17" s="1365" t="s">
        <v>897</v>
      </c>
      <c r="B17" s="1366"/>
      <c r="C17" s="1366"/>
      <c r="D17" s="1366"/>
      <c r="E17" s="1366"/>
      <c r="F17" s="1366"/>
      <c r="G17" s="1366"/>
      <c r="H17" s="1366"/>
      <c r="I17" s="1366"/>
      <c r="J17" s="1366"/>
      <c r="K17" s="1366"/>
      <c r="L17" s="1366"/>
      <c r="M17" s="1367"/>
    </row>
    <row r="18" spans="1:13" x14ac:dyDescent="0.3">
      <c r="A18" s="1289" t="s">
        <v>800</v>
      </c>
      <c r="B18" s="1290"/>
      <c r="C18" s="1291"/>
      <c r="D18" s="1283" t="s">
        <v>25</v>
      </c>
      <c r="E18" s="1284"/>
      <c r="F18" s="1428"/>
      <c r="G18" s="1429"/>
      <c r="H18" s="1429"/>
      <c r="I18" s="1429"/>
      <c r="J18" s="1429"/>
      <c r="K18" s="1429"/>
      <c r="L18" s="1429"/>
      <c r="M18" s="1430"/>
    </row>
    <row r="19" spans="1:13" ht="15" thickBot="1" x14ac:dyDescent="0.35">
      <c r="A19" s="1292"/>
      <c r="B19" s="1293"/>
      <c r="C19" s="1294"/>
      <c r="D19" s="1285"/>
      <c r="E19" s="1286"/>
      <c r="F19" s="1431"/>
      <c r="G19" s="1432"/>
      <c r="H19" s="1432"/>
      <c r="I19" s="1432"/>
      <c r="J19" s="1432"/>
      <c r="K19" s="1432"/>
      <c r="L19" s="1432"/>
      <c r="M19" s="1433"/>
    </row>
    <row r="20" spans="1:13" ht="18.75" customHeight="1" thickBot="1" x14ac:dyDescent="0.35">
      <c r="A20" s="439" t="s">
        <v>805</v>
      </c>
      <c r="B20" s="439" t="s">
        <v>146</v>
      </c>
      <c r="C20" s="439" t="s">
        <v>806</v>
      </c>
      <c r="D20" s="1295" t="s">
        <v>801</v>
      </c>
      <c r="E20" s="1295"/>
      <c r="F20" s="1295"/>
      <c r="G20" s="1295"/>
      <c r="H20" s="1295"/>
      <c r="I20" s="1295"/>
      <c r="J20" s="1295"/>
      <c r="K20" s="1295"/>
      <c r="L20" s="1295"/>
      <c r="M20" s="1295"/>
    </row>
    <row r="21" spans="1:13" ht="20.100000000000001" customHeight="1" thickBot="1" x14ac:dyDescent="0.35">
      <c r="A21" s="670"/>
      <c r="B21" s="670"/>
      <c r="C21" s="670"/>
      <c r="D21" s="1295"/>
      <c r="E21" s="1295"/>
      <c r="F21" s="1295"/>
      <c r="G21" s="1295"/>
      <c r="H21" s="1295"/>
      <c r="I21" s="1295"/>
      <c r="J21" s="1295"/>
      <c r="K21" s="1295"/>
      <c r="L21" s="1295"/>
      <c r="M21" s="1295"/>
    </row>
    <row r="22" spans="1:13" ht="15" thickBot="1" x14ac:dyDescent="0.35">
      <c r="A22" s="1185" t="s">
        <v>802</v>
      </c>
      <c r="B22" s="1186"/>
      <c r="C22" s="1186"/>
      <c r="D22" s="1186"/>
      <c r="E22" s="1186"/>
      <c r="F22" s="1186"/>
      <c r="G22" s="1186"/>
      <c r="H22" s="1186"/>
      <c r="I22" s="1186"/>
      <c r="J22" s="1186"/>
      <c r="K22" s="1186"/>
      <c r="L22" s="1186"/>
      <c r="M22" s="1187"/>
    </row>
    <row r="23" spans="1:13" ht="15.75" customHeight="1" x14ac:dyDescent="0.3">
      <c r="A23" s="1296" t="s">
        <v>803</v>
      </c>
      <c r="B23" s="1296"/>
      <c r="C23" s="1296"/>
      <c r="D23" s="1283" t="s">
        <v>25</v>
      </c>
      <c r="E23" s="1284"/>
      <c r="F23" s="1428"/>
      <c r="G23" s="1429"/>
      <c r="H23" s="1429"/>
      <c r="I23" s="1429"/>
      <c r="J23" s="1429"/>
      <c r="K23" s="1429"/>
      <c r="L23" s="1429"/>
      <c r="M23" s="1430"/>
    </row>
    <row r="24" spans="1:13" ht="15" thickBot="1" x14ac:dyDescent="0.35">
      <c r="A24" s="1297"/>
      <c r="B24" s="1297"/>
      <c r="C24" s="1297"/>
      <c r="D24" s="1285"/>
      <c r="E24" s="1286"/>
      <c r="F24" s="1431"/>
      <c r="G24" s="1432"/>
      <c r="H24" s="1432"/>
      <c r="I24" s="1432"/>
      <c r="J24" s="1432"/>
      <c r="K24" s="1432"/>
      <c r="L24" s="1432"/>
      <c r="M24" s="1433"/>
    </row>
    <row r="25" spans="1:13" ht="15" thickBot="1" x14ac:dyDescent="0.35">
      <c r="A25" s="438" t="s">
        <v>805</v>
      </c>
      <c r="B25" s="438" t="s">
        <v>146</v>
      </c>
      <c r="C25" s="438" t="s">
        <v>806</v>
      </c>
      <c r="D25" s="1287" t="s">
        <v>804</v>
      </c>
      <c r="E25" s="1287"/>
      <c r="F25" s="1287"/>
      <c r="G25" s="1287"/>
      <c r="H25" s="1287"/>
      <c r="I25" s="1287"/>
      <c r="J25" s="1287"/>
      <c r="K25" s="1287"/>
      <c r="L25" s="1287"/>
      <c r="M25" s="1287"/>
    </row>
    <row r="26" spans="1:13" ht="15" customHeight="1" thickBot="1" x14ac:dyDescent="0.35">
      <c r="A26" s="670"/>
      <c r="B26" s="670"/>
      <c r="C26" s="670"/>
      <c r="D26" s="1287"/>
      <c r="E26" s="1287"/>
      <c r="F26" s="1287"/>
      <c r="G26" s="1287"/>
      <c r="H26" s="1287"/>
      <c r="I26" s="1287"/>
      <c r="J26" s="1287"/>
      <c r="K26" s="1287"/>
      <c r="L26" s="1287"/>
      <c r="M26" s="1287"/>
    </row>
    <row r="27" spans="1:13" ht="14.25" customHeight="1" x14ac:dyDescent="0.3">
      <c r="A27" s="1371" t="s">
        <v>805</v>
      </c>
      <c r="B27" s="1371" t="s">
        <v>146</v>
      </c>
      <c r="C27" s="1371" t="s">
        <v>806</v>
      </c>
      <c r="D27" s="1373" t="s">
        <v>928</v>
      </c>
      <c r="E27" s="1374"/>
      <c r="F27" s="1374"/>
      <c r="G27" s="1374"/>
      <c r="H27" s="1374"/>
      <c r="I27" s="1374"/>
      <c r="J27" s="1374"/>
      <c r="K27" s="1374"/>
      <c r="L27" s="1374"/>
      <c r="M27" s="1375"/>
    </row>
    <row r="28" spans="1:13" ht="14.25" customHeight="1" thickBot="1" x14ac:dyDescent="0.35">
      <c r="A28" s="1372"/>
      <c r="B28" s="1372"/>
      <c r="C28" s="1372"/>
      <c r="D28" s="1376"/>
      <c r="E28" s="1377"/>
      <c r="F28" s="1377"/>
      <c r="G28" s="1377"/>
      <c r="H28" s="1377"/>
      <c r="I28" s="1377"/>
      <c r="J28" s="1377"/>
      <c r="K28" s="1377"/>
      <c r="L28" s="1377"/>
      <c r="M28" s="1378"/>
    </row>
    <row r="29" spans="1:13" ht="14.25" customHeight="1" x14ac:dyDescent="0.3">
      <c r="A29" s="1172"/>
      <c r="B29" s="1172"/>
      <c r="C29" s="1172"/>
      <c r="D29" s="1376"/>
      <c r="E29" s="1377"/>
      <c r="F29" s="1377"/>
      <c r="G29" s="1377"/>
      <c r="H29" s="1377"/>
      <c r="I29" s="1377"/>
      <c r="J29" s="1377"/>
      <c r="K29" s="1377"/>
      <c r="L29" s="1377"/>
      <c r="M29" s="1378"/>
    </row>
    <row r="30" spans="1:13" ht="14.25" customHeight="1" thickBot="1" x14ac:dyDescent="0.35">
      <c r="A30" s="1173"/>
      <c r="B30" s="1173"/>
      <c r="C30" s="1173"/>
      <c r="D30" s="1379"/>
      <c r="E30" s="1380"/>
      <c r="F30" s="1380"/>
      <c r="G30" s="1380"/>
      <c r="H30" s="1380"/>
      <c r="I30" s="1380"/>
      <c r="J30" s="1380"/>
      <c r="K30" s="1380"/>
      <c r="L30" s="1380"/>
      <c r="M30" s="1381"/>
    </row>
    <row r="31" spans="1:13" ht="15" thickBot="1" x14ac:dyDescent="0.35">
      <c r="A31" s="1174" t="s">
        <v>807</v>
      </c>
      <c r="B31" s="1175"/>
      <c r="C31" s="1175"/>
      <c r="D31" s="1175"/>
      <c r="E31" s="1175"/>
      <c r="F31" s="1175"/>
      <c r="G31" s="1175"/>
      <c r="H31" s="1175"/>
      <c r="I31" s="1175"/>
      <c r="J31" s="1175"/>
      <c r="K31" s="1175"/>
      <c r="L31" s="1175"/>
      <c r="M31" s="1176"/>
    </row>
    <row r="32" spans="1:13" ht="15.75" customHeight="1" x14ac:dyDescent="0.3">
      <c r="A32" s="1304" t="s">
        <v>808</v>
      </c>
      <c r="B32" s="1304"/>
      <c r="C32" s="1304"/>
      <c r="D32" s="1283" t="s">
        <v>25</v>
      </c>
      <c r="E32" s="1284"/>
      <c r="F32" s="1428"/>
      <c r="G32" s="1429"/>
      <c r="H32" s="1429"/>
      <c r="I32" s="1429"/>
      <c r="J32" s="1429"/>
      <c r="K32" s="1429"/>
      <c r="L32" s="1429"/>
      <c r="M32" s="1430"/>
    </row>
    <row r="33" spans="1:13" ht="15" thickBot="1" x14ac:dyDescent="0.35">
      <c r="A33" s="1305"/>
      <c r="B33" s="1305"/>
      <c r="C33" s="1305"/>
      <c r="D33" s="1285"/>
      <c r="E33" s="1286"/>
      <c r="F33" s="1431"/>
      <c r="G33" s="1432"/>
      <c r="H33" s="1432"/>
      <c r="I33" s="1432"/>
      <c r="J33" s="1432"/>
      <c r="K33" s="1432"/>
      <c r="L33" s="1432"/>
      <c r="M33" s="1433"/>
    </row>
    <row r="34" spans="1:13" ht="15" thickBot="1" x14ac:dyDescent="0.35">
      <c r="A34" s="439" t="s">
        <v>805</v>
      </c>
      <c r="B34" s="439" t="s">
        <v>146</v>
      </c>
      <c r="C34" s="439" t="s">
        <v>806</v>
      </c>
      <c r="D34" s="1295" t="s">
        <v>809</v>
      </c>
      <c r="E34" s="1295"/>
      <c r="F34" s="1295"/>
      <c r="G34" s="1295"/>
      <c r="H34" s="1295"/>
      <c r="I34" s="1295"/>
      <c r="J34" s="1295"/>
      <c r="K34" s="1295"/>
      <c r="L34" s="1295"/>
      <c r="M34" s="1295"/>
    </row>
    <row r="35" spans="1:13" ht="15" thickBot="1" x14ac:dyDescent="0.35">
      <c r="A35" s="670"/>
      <c r="B35" s="670"/>
      <c r="C35" s="670"/>
      <c r="D35" s="1295"/>
      <c r="E35" s="1295"/>
      <c r="F35" s="1295"/>
      <c r="G35" s="1295"/>
      <c r="H35" s="1295"/>
      <c r="I35" s="1295"/>
      <c r="J35" s="1295"/>
      <c r="K35" s="1295"/>
      <c r="L35" s="1295"/>
      <c r="M35" s="1295"/>
    </row>
    <row r="36" spans="1:13" ht="20.399999999999999" customHeight="1" thickBot="1" x14ac:dyDescent="0.35">
      <c r="A36" s="439" t="s">
        <v>805</v>
      </c>
      <c r="B36" s="439" t="s">
        <v>146</v>
      </c>
      <c r="C36" s="439" t="s">
        <v>806</v>
      </c>
      <c r="D36" s="1295" t="s">
        <v>810</v>
      </c>
      <c r="E36" s="1295"/>
      <c r="F36" s="1295"/>
      <c r="G36" s="1295"/>
      <c r="H36" s="1295"/>
      <c r="I36" s="1295"/>
      <c r="J36" s="1295"/>
      <c r="K36" s="1295"/>
      <c r="L36" s="1295"/>
      <c r="M36" s="1295"/>
    </row>
    <row r="37" spans="1:13" ht="15" thickBot="1" x14ac:dyDescent="0.35">
      <c r="A37" s="670"/>
      <c r="B37" s="670"/>
      <c r="C37" s="670"/>
      <c r="D37" s="1295"/>
      <c r="E37" s="1295"/>
      <c r="F37" s="1295"/>
      <c r="G37" s="1295"/>
      <c r="H37" s="1295"/>
      <c r="I37" s="1295"/>
      <c r="J37" s="1295"/>
      <c r="K37" s="1295"/>
      <c r="L37" s="1295"/>
      <c r="M37" s="1295"/>
    </row>
    <row r="38" spans="1:13" ht="19.2" customHeight="1" thickBot="1" x14ac:dyDescent="0.35">
      <c r="A38" s="439" t="s">
        <v>805</v>
      </c>
      <c r="B38" s="439" t="s">
        <v>146</v>
      </c>
      <c r="C38" s="439" t="s">
        <v>806</v>
      </c>
      <c r="D38" s="1295" t="s">
        <v>811</v>
      </c>
      <c r="E38" s="1295"/>
      <c r="F38" s="1295"/>
      <c r="G38" s="1295"/>
      <c r="H38" s="1295"/>
      <c r="I38" s="1295"/>
      <c r="J38" s="1295"/>
      <c r="K38" s="1295"/>
      <c r="L38" s="1295"/>
      <c r="M38" s="1295"/>
    </row>
    <row r="39" spans="1:13" ht="20.100000000000001" customHeight="1" thickBot="1" x14ac:dyDescent="0.35">
      <c r="A39" s="670"/>
      <c r="B39" s="670"/>
      <c r="C39" s="670"/>
      <c r="D39" s="1295"/>
      <c r="E39" s="1295"/>
      <c r="F39" s="1295"/>
      <c r="G39" s="1295"/>
      <c r="H39" s="1295"/>
      <c r="I39" s="1295"/>
      <c r="J39" s="1295"/>
      <c r="K39" s="1295"/>
      <c r="L39" s="1295"/>
      <c r="M39" s="1295"/>
    </row>
    <row r="40" spans="1:13" ht="15" thickBot="1" x14ac:dyDescent="0.35">
      <c r="A40" s="1185" t="s">
        <v>812</v>
      </c>
      <c r="B40" s="1186"/>
      <c r="C40" s="1186"/>
      <c r="D40" s="1186"/>
      <c r="E40" s="1186"/>
      <c r="F40" s="1186"/>
      <c r="G40" s="1186"/>
      <c r="H40" s="1186"/>
      <c r="I40" s="1186"/>
      <c r="J40" s="1186"/>
      <c r="K40" s="1186"/>
      <c r="L40" s="1186"/>
      <c r="M40" s="1187"/>
    </row>
    <row r="41" spans="1:13" x14ac:dyDescent="0.3">
      <c r="A41" s="1296" t="s">
        <v>813</v>
      </c>
      <c r="B41" s="1296"/>
      <c r="C41" s="1296"/>
      <c r="D41" s="1283" t="s">
        <v>25</v>
      </c>
      <c r="E41" s="1284"/>
      <c r="F41" s="1428"/>
      <c r="G41" s="1429"/>
      <c r="H41" s="1429"/>
      <c r="I41" s="1429"/>
      <c r="J41" s="1429"/>
      <c r="K41" s="1429"/>
      <c r="L41" s="1429"/>
      <c r="M41" s="1430"/>
    </row>
    <row r="42" spans="1:13" ht="15" thickBot="1" x14ac:dyDescent="0.35">
      <c r="A42" s="1297"/>
      <c r="B42" s="1297"/>
      <c r="C42" s="1297"/>
      <c r="D42" s="1285"/>
      <c r="E42" s="1286"/>
      <c r="F42" s="1431"/>
      <c r="G42" s="1432"/>
      <c r="H42" s="1432"/>
      <c r="I42" s="1432"/>
      <c r="J42" s="1432"/>
      <c r="K42" s="1432"/>
      <c r="L42" s="1432"/>
      <c r="M42" s="1433"/>
    </row>
    <row r="43" spans="1:13" ht="15" thickBot="1" x14ac:dyDescent="0.35">
      <c r="A43" s="438" t="s">
        <v>805</v>
      </c>
      <c r="B43" s="438" t="s">
        <v>146</v>
      </c>
      <c r="C43" s="438" t="s">
        <v>806</v>
      </c>
      <c r="D43" s="1287" t="s">
        <v>814</v>
      </c>
      <c r="E43" s="1287"/>
      <c r="F43" s="1287"/>
      <c r="G43" s="1287"/>
      <c r="H43" s="1287"/>
      <c r="I43" s="1287"/>
      <c r="J43" s="1287"/>
      <c r="K43" s="1287"/>
      <c r="L43" s="1287"/>
      <c r="M43" s="1287"/>
    </row>
    <row r="44" spans="1:13" ht="20.100000000000001" customHeight="1" thickBot="1" x14ac:dyDescent="0.35">
      <c r="A44" s="670"/>
      <c r="B44" s="670"/>
      <c r="C44" s="670"/>
      <c r="D44" s="1287"/>
      <c r="E44" s="1287"/>
      <c r="F44" s="1287"/>
      <c r="G44" s="1287"/>
      <c r="H44" s="1287"/>
      <c r="I44" s="1287"/>
      <c r="J44" s="1287"/>
      <c r="K44" s="1287"/>
      <c r="L44" s="1287"/>
      <c r="M44" s="1287"/>
    </row>
    <row r="45" spans="1:13" ht="15" thickBot="1" x14ac:dyDescent="0.35">
      <c r="A45" s="1174" t="s">
        <v>815</v>
      </c>
      <c r="B45" s="1175"/>
      <c r="C45" s="1175"/>
      <c r="D45" s="1175"/>
      <c r="E45" s="1175"/>
      <c r="F45" s="1175"/>
      <c r="G45" s="1175"/>
      <c r="H45" s="1175"/>
      <c r="I45" s="1175"/>
      <c r="J45" s="1175"/>
      <c r="K45" s="1175"/>
      <c r="L45" s="1175"/>
      <c r="M45" s="1176"/>
    </row>
    <row r="46" spans="1:13" ht="15.75" customHeight="1" x14ac:dyDescent="0.3">
      <c r="A46" s="1382" t="s">
        <v>905</v>
      </c>
      <c r="B46" s="1383"/>
      <c r="C46" s="1384"/>
      <c r="D46" s="1283" t="s">
        <v>25</v>
      </c>
      <c r="E46" s="1284"/>
      <c r="F46" s="1428"/>
      <c r="G46" s="1429"/>
      <c r="H46" s="1429"/>
      <c r="I46" s="1429"/>
      <c r="J46" s="1429"/>
      <c r="K46" s="1429"/>
      <c r="L46" s="1429"/>
      <c r="M46" s="1430"/>
    </row>
    <row r="47" spans="1:13" ht="19.95" customHeight="1" thickBot="1" x14ac:dyDescent="0.35">
      <c r="A47" s="1385"/>
      <c r="B47" s="1386"/>
      <c r="C47" s="1387"/>
      <c r="D47" s="1285"/>
      <c r="E47" s="1286"/>
      <c r="F47" s="1431"/>
      <c r="G47" s="1432"/>
      <c r="H47" s="1432"/>
      <c r="I47" s="1432"/>
      <c r="J47" s="1432"/>
      <c r="K47" s="1432"/>
      <c r="L47" s="1432"/>
      <c r="M47" s="1433"/>
    </row>
    <row r="48" spans="1:13" ht="19.95" customHeight="1" thickBot="1" x14ac:dyDescent="0.35">
      <c r="A48" s="439" t="s">
        <v>805</v>
      </c>
      <c r="B48" s="439" t="s">
        <v>146</v>
      </c>
      <c r="C48" s="439" t="s">
        <v>806</v>
      </c>
      <c r="D48" s="1388" t="s">
        <v>854</v>
      </c>
      <c r="E48" s="1389"/>
      <c r="F48" s="1389"/>
      <c r="G48" s="1389"/>
      <c r="H48" s="1389"/>
      <c r="I48" s="1389"/>
      <c r="J48" s="1389"/>
      <c r="K48" s="1389"/>
      <c r="L48" s="1389"/>
      <c r="M48" s="1390"/>
    </row>
    <row r="49" spans="1:13" ht="19.95" customHeight="1" thickBot="1" x14ac:dyDescent="0.35">
      <c r="A49" s="670"/>
      <c r="B49" s="670"/>
      <c r="C49" s="670"/>
      <c r="D49" s="1391"/>
      <c r="E49" s="1392"/>
      <c r="F49" s="1392"/>
      <c r="G49" s="1392"/>
      <c r="H49" s="1392"/>
      <c r="I49" s="1392"/>
      <c r="J49" s="1392"/>
      <c r="K49" s="1392"/>
      <c r="L49" s="1392"/>
      <c r="M49" s="1393"/>
    </row>
    <row r="50" spans="1:13" ht="15.75" customHeight="1" thickBot="1" x14ac:dyDescent="0.35">
      <c r="A50" s="1404" t="s">
        <v>818</v>
      </c>
      <c r="B50" s="1405"/>
      <c r="C50" s="1405"/>
      <c r="D50" s="1405"/>
      <c r="E50" s="1405"/>
      <c r="F50" s="1405"/>
      <c r="G50" s="1405"/>
      <c r="H50" s="1405"/>
      <c r="I50" s="1405"/>
      <c r="J50" s="1405"/>
      <c r="K50" s="1405"/>
      <c r="L50" s="1405"/>
      <c r="M50" s="1406"/>
    </row>
    <row r="51" spans="1:13" ht="15.75" customHeight="1" x14ac:dyDescent="0.3">
      <c r="A51" s="1296" t="s">
        <v>820</v>
      </c>
      <c r="B51" s="1296"/>
      <c r="C51" s="1296"/>
      <c r="D51" s="1283" t="s">
        <v>25</v>
      </c>
      <c r="E51" s="1284"/>
      <c r="F51" s="1428"/>
      <c r="G51" s="1429"/>
      <c r="H51" s="1429"/>
      <c r="I51" s="1429"/>
      <c r="J51" s="1429"/>
      <c r="K51" s="1429"/>
      <c r="L51" s="1429"/>
      <c r="M51" s="1430"/>
    </row>
    <row r="52" spans="1:13" ht="14.4" customHeight="1" thickBot="1" x14ac:dyDescent="0.35">
      <c r="A52" s="1297"/>
      <c r="B52" s="1297"/>
      <c r="C52" s="1297"/>
      <c r="D52" s="1285"/>
      <c r="E52" s="1286"/>
      <c r="F52" s="1431"/>
      <c r="G52" s="1432"/>
      <c r="H52" s="1432"/>
      <c r="I52" s="1432"/>
      <c r="J52" s="1432"/>
      <c r="K52" s="1432"/>
      <c r="L52" s="1432"/>
      <c r="M52" s="1433"/>
    </row>
    <row r="53" spans="1:13" ht="15.6" customHeight="1" thickBot="1" x14ac:dyDescent="0.35">
      <c r="A53" s="438" t="s">
        <v>805</v>
      </c>
      <c r="B53" s="438" t="s">
        <v>146</v>
      </c>
      <c r="C53" s="438" t="s">
        <v>806</v>
      </c>
      <c r="D53" s="1298" t="s">
        <v>855</v>
      </c>
      <c r="E53" s="1299"/>
      <c r="F53" s="1299"/>
      <c r="G53" s="1299"/>
      <c r="H53" s="1299"/>
      <c r="I53" s="1299"/>
      <c r="J53" s="1299"/>
      <c r="K53" s="1299"/>
      <c r="L53" s="1299"/>
      <c r="M53" s="1300"/>
    </row>
    <row r="54" spans="1:13" ht="20.100000000000001" customHeight="1" thickBot="1" x14ac:dyDescent="0.35">
      <c r="A54" s="670"/>
      <c r="B54" s="670"/>
      <c r="C54" s="670"/>
      <c r="D54" s="1301"/>
      <c r="E54" s="1302"/>
      <c r="F54" s="1302"/>
      <c r="G54" s="1302"/>
      <c r="H54" s="1302"/>
      <c r="I54" s="1302"/>
      <c r="J54" s="1302"/>
      <c r="K54" s="1302"/>
      <c r="L54" s="1302"/>
      <c r="M54" s="1303"/>
    </row>
    <row r="55" spans="1:13" ht="15" thickBot="1" x14ac:dyDescent="0.35">
      <c r="A55" s="1174" t="s">
        <v>824</v>
      </c>
      <c r="B55" s="1175"/>
      <c r="C55" s="1175"/>
      <c r="D55" s="1175"/>
      <c r="E55" s="1175"/>
      <c r="F55" s="1175"/>
      <c r="G55" s="1175"/>
      <c r="H55" s="1175"/>
      <c r="I55" s="1175"/>
      <c r="J55" s="1175"/>
      <c r="K55" s="1175"/>
      <c r="L55" s="1175"/>
      <c r="M55" s="1176"/>
    </row>
    <row r="56" spans="1:13" ht="15.75" customHeight="1" x14ac:dyDescent="0.3">
      <c r="A56" s="1304" t="s">
        <v>825</v>
      </c>
      <c r="B56" s="1304"/>
      <c r="C56" s="1304"/>
      <c r="D56" s="1283" t="s">
        <v>25</v>
      </c>
      <c r="E56" s="1284"/>
      <c r="F56" s="1428"/>
      <c r="G56" s="1429"/>
      <c r="H56" s="1429"/>
      <c r="I56" s="1429"/>
      <c r="J56" s="1429"/>
      <c r="K56" s="1429"/>
      <c r="L56" s="1429"/>
      <c r="M56" s="1430"/>
    </row>
    <row r="57" spans="1:13" ht="14.4" customHeight="1" thickBot="1" x14ac:dyDescent="0.35">
      <c r="A57" s="1305"/>
      <c r="B57" s="1305"/>
      <c r="C57" s="1305"/>
      <c r="D57" s="1285"/>
      <c r="E57" s="1286"/>
      <c r="F57" s="1431"/>
      <c r="G57" s="1432"/>
      <c r="H57" s="1432"/>
      <c r="I57" s="1432"/>
      <c r="J57" s="1432"/>
      <c r="K57" s="1432"/>
      <c r="L57" s="1432"/>
      <c r="M57" s="1433"/>
    </row>
    <row r="58" spans="1:13" ht="15.6" customHeight="1" thickBot="1" x14ac:dyDescent="0.35">
      <c r="A58" s="439" t="s">
        <v>805</v>
      </c>
      <c r="B58" s="439" t="s">
        <v>146</v>
      </c>
      <c r="C58" s="439" t="s">
        <v>806</v>
      </c>
      <c r="D58" s="1474" t="s">
        <v>933</v>
      </c>
      <c r="E58" s="1407"/>
      <c r="F58" s="1407"/>
      <c r="G58" s="1407"/>
      <c r="H58" s="1407"/>
      <c r="I58" s="1407"/>
      <c r="J58" s="1407"/>
      <c r="K58" s="1407"/>
      <c r="L58" s="1407"/>
      <c r="M58" s="1475"/>
    </row>
    <row r="59" spans="1:13" ht="20.100000000000001" customHeight="1" thickBot="1" x14ac:dyDescent="0.35">
      <c r="A59" s="670"/>
      <c r="B59" s="670"/>
      <c r="C59" s="670"/>
      <c r="D59" s="1476"/>
      <c r="E59" s="1408"/>
      <c r="F59" s="1408"/>
      <c r="G59" s="1408"/>
      <c r="H59" s="1408"/>
      <c r="I59" s="1408"/>
      <c r="J59" s="1408"/>
      <c r="K59" s="1408"/>
      <c r="L59" s="1408"/>
      <c r="M59" s="1477"/>
    </row>
    <row r="60" spans="1:13" ht="15.75" customHeight="1" x14ac:dyDescent="0.3">
      <c r="A60" s="1330" t="s">
        <v>908</v>
      </c>
      <c r="B60" s="1331"/>
      <c r="C60" s="1332"/>
      <c r="D60" s="1283" t="s">
        <v>25</v>
      </c>
      <c r="E60" s="1284"/>
      <c r="F60" s="1428"/>
      <c r="G60" s="1429"/>
      <c r="H60" s="1429"/>
      <c r="I60" s="1429"/>
      <c r="J60" s="1429"/>
      <c r="K60" s="1429"/>
      <c r="L60" s="1429"/>
      <c r="M60" s="1430"/>
    </row>
    <row r="61" spans="1:13" ht="15" thickBot="1" x14ac:dyDescent="0.35">
      <c r="A61" s="1333"/>
      <c r="B61" s="1334"/>
      <c r="C61" s="1335"/>
      <c r="D61" s="1285"/>
      <c r="E61" s="1286"/>
      <c r="F61" s="1431"/>
      <c r="G61" s="1432"/>
      <c r="H61" s="1432"/>
      <c r="I61" s="1432"/>
      <c r="J61" s="1432"/>
      <c r="K61" s="1432"/>
      <c r="L61" s="1432"/>
      <c r="M61" s="1433"/>
    </row>
    <row r="62" spans="1:13" ht="15" thickBot="1" x14ac:dyDescent="0.35">
      <c r="A62" s="438" t="s">
        <v>805</v>
      </c>
      <c r="B62" s="438" t="s">
        <v>146</v>
      </c>
      <c r="C62" s="438" t="s">
        <v>806</v>
      </c>
      <c r="D62" s="1312" t="s">
        <v>816</v>
      </c>
      <c r="E62" s="1314" t="s">
        <v>934</v>
      </c>
      <c r="F62" s="1314"/>
      <c r="G62" s="1314"/>
      <c r="H62" s="1456" t="s">
        <v>830</v>
      </c>
      <c r="I62" s="1456"/>
      <c r="J62" s="1456"/>
      <c r="K62" s="1456"/>
      <c r="L62" s="1456"/>
      <c r="M62" s="1457"/>
    </row>
    <row r="63" spans="1:13" ht="15" thickBot="1" x14ac:dyDescent="0.35">
      <c r="A63" s="670"/>
      <c r="B63" s="670"/>
      <c r="C63" s="670"/>
      <c r="D63" s="1313"/>
      <c r="E63" s="1315"/>
      <c r="F63" s="1315"/>
      <c r="G63" s="1315"/>
      <c r="H63" s="1458"/>
      <c r="I63" s="1458"/>
      <c r="J63" s="1458"/>
      <c r="K63" s="1458"/>
      <c r="L63" s="1458"/>
      <c r="M63" s="1459"/>
    </row>
    <row r="64" spans="1:13" ht="15" thickBot="1" x14ac:dyDescent="0.35">
      <c r="A64" s="438" t="s">
        <v>805</v>
      </c>
      <c r="B64" s="438" t="s">
        <v>146</v>
      </c>
      <c r="C64" s="438" t="s">
        <v>806</v>
      </c>
      <c r="D64" s="1312" t="s">
        <v>816</v>
      </c>
      <c r="E64" s="1314" t="s">
        <v>935</v>
      </c>
      <c r="F64" s="1314"/>
      <c r="G64" s="1314"/>
      <c r="H64" s="1456" t="s">
        <v>830</v>
      </c>
      <c r="I64" s="1456"/>
      <c r="J64" s="1456"/>
      <c r="K64" s="1456"/>
      <c r="L64" s="1456"/>
      <c r="M64" s="1457"/>
    </row>
    <row r="65" spans="1:13" ht="15" thickBot="1" x14ac:dyDescent="0.35">
      <c r="A65" s="670"/>
      <c r="B65" s="670"/>
      <c r="C65" s="670"/>
      <c r="D65" s="1313"/>
      <c r="E65" s="1315"/>
      <c r="F65" s="1315"/>
      <c r="G65" s="1315"/>
      <c r="H65" s="1458"/>
      <c r="I65" s="1458"/>
      <c r="J65" s="1458"/>
      <c r="K65" s="1458"/>
      <c r="L65" s="1458"/>
      <c r="M65" s="1459"/>
    </row>
    <row r="66" spans="1:13" ht="18" customHeight="1" thickBot="1" x14ac:dyDescent="0.35">
      <c r="A66" s="438" t="s">
        <v>805</v>
      </c>
      <c r="B66" s="438" t="s">
        <v>146</v>
      </c>
      <c r="C66" s="438" t="s">
        <v>806</v>
      </c>
      <c r="D66" s="1312" t="s">
        <v>816</v>
      </c>
      <c r="E66" s="1314" t="s">
        <v>894</v>
      </c>
      <c r="F66" s="1314"/>
      <c r="G66" s="1314"/>
      <c r="H66" s="1314"/>
      <c r="I66" s="1314"/>
      <c r="J66" s="1314"/>
      <c r="K66" s="1314"/>
      <c r="L66" s="1470" t="s">
        <v>832</v>
      </c>
      <c r="M66" s="1471"/>
    </row>
    <row r="67" spans="1:13" ht="15" customHeight="1" thickBot="1" x14ac:dyDescent="0.35">
      <c r="A67" s="670"/>
      <c r="B67" s="670"/>
      <c r="C67" s="670"/>
      <c r="D67" s="1313"/>
      <c r="E67" s="1315"/>
      <c r="F67" s="1315"/>
      <c r="G67" s="1315"/>
      <c r="H67" s="1315"/>
      <c r="I67" s="1315"/>
      <c r="J67" s="1315"/>
      <c r="K67" s="1315"/>
      <c r="L67" s="1472"/>
      <c r="M67" s="1473"/>
    </row>
    <row r="68" spans="1:13" ht="25.5" customHeight="1" thickBot="1" x14ac:dyDescent="0.35">
      <c r="A68" s="438" t="s">
        <v>805</v>
      </c>
      <c r="B68" s="438" t="s">
        <v>146</v>
      </c>
      <c r="C68" s="438" t="s">
        <v>806</v>
      </c>
      <c r="D68" s="1312" t="s">
        <v>816</v>
      </c>
      <c r="E68" s="1299" t="s">
        <v>833</v>
      </c>
      <c r="F68" s="1299"/>
      <c r="G68" s="1299"/>
      <c r="H68" s="1299"/>
      <c r="I68" s="1299"/>
      <c r="J68" s="1299"/>
      <c r="K68" s="1299"/>
      <c r="L68" s="1470" t="s">
        <v>834</v>
      </c>
      <c r="M68" s="1471"/>
    </row>
    <row r="69" spans="1:13" ht="15.75" customHeight="1" thickBot="1" x14ac:dyDescent="0.35">
      <c r="A69" s="670"/>
      <c r="B69" s="670"/>
      <c r="C69" s="670"/>
      <c r="D69" s="1313"/>
      <c r="E69" s="1302"/>
      <c r="F69" s="1302"/>
      <c r="G69" s="1302"/>
      <c r="H69" s="1302"/>
      <c r="I69" s="1302"/>
      <c r="J69" s="1302"/>
      <c r="K69" s="1302"/>
      <c r="L69" s="1472"/>
      <c r="M69" s="1473"/>
    </row>
    <row r="70" spans="1:13" ht="15.75" customHeight="1" thickBot="1" x14ac:dyDescent="0.35">
      <c r="A70" s="684"/>
      <c r="B70" s="685"/>
      <c r="C70" s="685"/>
      <c r="D70" s="1340" t="s">
        <v>921</v>
      </c>
      <c r="E70" s="1340"/>
      <c r="F70" s="1340"/>
      <c r="G70" s="1340"/>
      <c r="H70" s="1340"/>
      <c r="I70" s="1340"/>
      <c r="J70" s="1340"/>
      <c r="K70" s="1340"/>
      <c r="L70" s="1340"/>
      <c r="M70" s="683"/>
    </row>
    <row r="71" spans="1:13" x14ac:dyDescent="0.3">
      <c r="A71" s="1341" t="s">
        <v>835</v>
      </c>
      <c r="B71" s="1341"/>
      <c r="C71" s="1341"/>
      <c r="D71" s="1283" t="s">
        <v>25</v>
      </c>
      <c r="E71" s="1284"/>
      <c r="F71" s="1428"/>
      <c r="G71" s="1429"/>
      <c r="H71" s="1429"/>
      <c r="I71" s="1429"/>
      <c r="J71" s="1429"/>
      <c r="K71" s="1429"/>
      <c r="L71" s="1429"/>
      <c r="M71" s="1430"/>
    </row>
    <row r="72" spans="1:13" ht="15" customHeight="1" thickBot="1" x14ac:dyDescent="0.35">
      <c r="A72" s="1342"/>
      <c r="B72" s="1342"/>
      <c r="C72" s="1342"/>
      <c r="D72" s="1285"/>
      <c r="E72" s="1286"/>
      <c r="F72" s="1431"/>
      <c r="G72" s="1432"/>
      <c r="H72" s="1432"/>
      <c r="I72" s="1432"/>
      <c r="J72" s="1432"/>
      <c r="K72" s="1432"/>
      <c r="L72" s="1432"/>
      <c r="M72" s="1433"/>
    </row>
    <row r="73" spans="1:13" ht="15" customHeight="1" x14ac:dyDescent="0.3">
      <c r="A73" s="1324" t="s">
        <v>930</v>
      </c>
      <c r="B73" s="1325"/>
      <c r="C73" s="1325"/>
      <c r="D73" s="1325"/>
      <c r="E73" s="1325"/>
      <c r="F73" s="1325"/>
      <c r="G73" s="1325"/>
      <c r="H73" s="1325"/>
      <c r="I73" s="1325"/>
      <c r="J73" s="1325"/>
      <c r="K73" s="1325"/>
      <c r="L73" s="1325"/>
      <c r="M73" s="1326"/>
    </row>
    <row r="74" spans="1:13" ht="15" thickBot="1" x14ac:dyDescent="0.35">
      <c r="A74" s="1349"/>
      <c r="B74" s="1350"/>
      <c r="C74" s="1350"/>
      <c r="D74" s="1350"/>
      <c r="E74" s="1350"/>
      <c r="F74" s="1350"/>
      <c r="G74" s="1350"/>
      <c r="H74" s="1350"/>
      <c r="I74" s="1350"/>
      <c r="J74" s="1350"/>
      <c r="K74" s="1350"/>
      <c r="L74" s="1350"/>
      <c r="M74" s="1351"/>
    </row>
    <row r="75" spans="1:13" ht="15" thickBot="1" x14ac:dyDescent="0.35">
      <c r="A75" s="439" t="s">
        <v>805</v>
      </c>
      <c r="B75" s="439" t="s">
        <v>146</v>
      </c>
      <c r="C75" s="439" t="s">
        <v>806</v>
      </c>
      <c r="D75" s="1352" t="s">
        <v>816</v>
      </c>
      <c r="E75" s="1354" t="s">
        <v>836</v>
      </c>
      <c r="F75" s="1354"/>
      <c r="G75" s="1354"/>
      <c r="H75" s="1354"/>
      <c r="I75" s="1354"/>
      <c r="J75" s="1354"/>
      <c r="K75" s="1354"/>
      <c r="L75" s="1354"/>
      <c r="M75" s="1355"/>
    </row>
    <row r="76" spans="1:13" ht="15" thickBot="1" x14ac:dyDescent="0.35">
      <c r="A76" s="670"/>
      <c r="B76" s="670"/>
      <c r="C76" s="670"/>
      <c r="D76" s="1353"/>
      <c r="E76" s="1356"/>
      <c r="F76" s="1356"/>
      <c r="G76" s="1356"/>
      <c r="H76" s="1356"/>
      <c r="I76" s="1356"/>
      <c r="J76" s="1356"/>
      <c r="K76" s="1356"/>
      <c r="L76" s="1356"/>
      <c r="M76" s="1357"/>
    </row>
    <row r="77" spans="1:13" ht="15" thickBot="1" x14ac:dyDescent="0.35">
      <c r="A77" s="439" t="s">
        <v>805</v>
      </c>
      <c r="B77" s="439" t="s">
        <v>146</v>
      </c>
      <c r="C77" s="439" t="s">
        <v>806</v>
      </c>
      <c r="D77" s="1352" t="s">
        <v>816</v>
      </c>
      <c r="E77" s="1354" t="s">
        <v>837</v>
      </c>
      <c r="F77" s="1354"/>
      <c r="G77" s="1354"/>
      <c r="H77" s="1354"/>
      <c r="I77" s="1354"/>
      <c r="J77" s="1354"/>
      <c r="K77" s="1354"/>
      <c r="L77" s="1354"/>
      <c r="M77" s="1355"/>
    </row>
    <row r="78" spans="1:13" ht="19.95" customHeight="1" thickBot="1" x14ac:dyDescent="0.35">
      <c r="A78" s="670"/>
      <c r="B78" s="670"/>
      <c r="C78" s="670"/>
      <c r="D78" s="1353"/>
      <c r="E78" s="1356"/>
      <c r="F78" s="1356"/>
      <c r="G78" s="1356"/>
      <c r="H78" s="1356"/>
      <c r="I78" s="1356"/>
      <c r="J78" s="1356"/>
      <c r="K78" s="1356"/>
      <c r="L78" s="1356"/>
      <c r="M78" s="1357"/>
    </row>
    <row r="79" spans="1:13" ht="15" thickBot="1" x14ac:dyDescent="0.35">
      <c r="A79" s="1205" t="s">
        <v>838</v>
      </c>
      <c r="B79" s="1206"/>
      <c r="C79" s="1206"/>
      <c r="D79" s="1206"/>
      <c r="E79" s="1206"/>
      <c r="F79" s="1206"/>
      <c r="G79" s="1206"/>
      <c r="H79" s="1206"/>
      <c r="I79" s="1206"/>
      <c r="J79" s="1206"/>
      <c r="K79" s="1206"/>
      <c r="L79" s="1206"/>
      <c r="M79" s="1207"/>
    </row>
    <row r="80" spans="1:13" x14ac:dyDescent="0.3">
      <c r="A80" s="1480" t="s">
        <v>943</v>
      </c>
      <c r="B80" s="1481"/>
      <c r="C80" s="1482"/>
      <c r="D80" s="1283" t="s">
        <v>25</v>
      </c>
      <c r="E80" s="1284"/>
      <c r="F80" s="1428"/>
      <c r="G80" s="1429"/>
      <c r="H80" s="1429"/>
      <c r="I80" s="1429"/>
      <c r="J80" s="1429"/>
      <c r="K80" s="1429"/>
      <c r="L80" s="1429"/>
      <c r="M80" s="1430"/>
    </row>
    <row r="81" spans="1:13" ht="15" thickBot="1" x14ac:dyDescent="0.35">
      <c r="A81" s="1483"/>
      <c r="B81" s="1484"/>
      <c r="C81" s="1485"/>
      <c r="D81" s="1285"/>
      <c r="E81" s="1286"/>
      <c r="F81" s="1431"/>
      <c r="G81" s="1432"/>
      <c r="H81" s="1432"/>
      <c r="I81" s="1432"/>
      <c r="J81" s="1432"/>
      <c r="K81" s="1432"/>
      <c r="L81" s="1432"/>
      <c r="M81" s="1433"/>
    </row>
    <row r="82" spans="1:13" ht="17.399999999999999" customHeight="1" thickBot="1" x14ac:dyDescent="0.35">
      <c r="A82" s="438" t="s">
        <v>805</v>
      </c>
      <c r="B82" s="438" t="s">
        <v>146</v>
      </c>
      <c r="C82" s="438" t="s">
        <v>806</v>
      </c>
      <c r="D82" s="1287" t="s">
        <v>858</v>
      </c>
      <c r="E82" s="1287"/>
      <c r="F82" s="1287"/>
      <c r="G82" s="1287"/>
      <c r="H82" s="1287"/>
      <c r="I82" s="1287"/>
      <c r="J82" s="1287"/>
      <c r="K82" s="1287"/>
      <c r="L82" s="1287"/>
      <c r="M82" s="1287"/>
    </row>
    <row r="83" spans="1:13" ht="20.100000000000001" customHeight="1" thickBot="1" x14ac:dyDescent="0.35">
      <c r="A83" s="670"/>
      <c r="B83" s="670"/>
      <c r="C83" s="670"/>
      <c r="D83" s="1287"/>
      <c r="E83" s="1287"/>
      <c r="F83" s="1287"/>
      <c r="G83" s="1287"/>
      <c r="H83" s="1287"/>
      <c r="I83" s="1287"/>
      <c r="J83" s="1287"/>
      <c r="K83" s="1287"/>
      <c r="L83" s="1287"/>
      <c r="M83" s="1287"/>
    </row>
    <row r="84" spans="1:13" ht="15" thickBot="1" x14ac:dyDescent="0.35">
      <c r="A84" s="1174" t="s">
        <v>802</v>
      </c>
      <c r="B84" s="1175"/>
      <c r="C84" s="1175"/>
      <c r="D84" s="1175"/>
      <c r="E84" s="1175"/>
      <c r="F84" s="1175"/>
      <c r="G84" s="1175"/>
      <c r="H84" s="1175"/>
      <c r="I84" s="1175"/>
      <c r="J84" s="1175"/>
      <c r="K84" s="1175"/>
      <c r="L84" s="1175"/>
      <c r="M84" s="1176"/>
    </row>
    <row r="85" spans="1:13" ht="15.75" customHeight="1" x14ac:dyDescent="0.3">
      <c r="A85" s="1394" t="s">
        <v>944</v>
      </c>
      <c r="B85" s="1395"/>
      <c r="C85" s="1396"/>
      <c r="D85" s="1283" t="s">
        <v>25</v>
      </c>
      <c r="E85" s="1284"/>
      <c r="F85" s="1428"/>
      <c r="G85" s="1429"/>
      <c r="H85" s="1429"/>
      <c r="I85" s="1429"/>
      <c r="J85" s="1429"/>
      <c r="K85" s="1429"/>
      <c r="L85" s="1429"/>
      <c r="M85" s="1430"/>
    </row>
    <row r="86" spans="1:13" ht="20.25" customHeight="1" thickBot="1" x14ac:dyDescent="0.35">
      <c r="A86" s="1397"/>
      <c r="B86" s="1398"/>
      <c r="C86" s="1399"/>
      <c r="D86" s="1285"/>
      <c r="E86" s="1286"/>
      <c r="F86" s="1431"/>
      <c r="G86" s="1432"/>
      <c r="H86" s="1432"/>
      <c r="I86" s="1432"/>
      <c r="J86" s="1432"/>
      <c r="K86" s="1432"/>
      <c r="L86" s="1432"/>
      <c r="M86" s="1433"/>
    </row>
    <row r="87" spans="1:13" ht="15.75" customHeight="1" thickBot="1" x14ac:dyDescent="0.35">
      <c r="A87" s="439" t="s">
        <v>805</v>
      </c>
      <c r="B87" s="439" t="s">
        <v>146</v>
      </c>
      <c r="C87" s="439" t="s">
        <v>806</v>
      </c>
      <c r="D87" s="1478" t="s">
        <v>839</v>
      </c>
      <c r="E87" s="1407" t="s">
        <v>968</v>
      </c>
      <c r="F87" s="1407"/>
      <c r="G87" s="1407"/>
      <c r="H87" s="1407"/>
      <c r="I87" s="1407"/>
      <c r="J87" s="1407"/>
      <c r="K87" s="1407"/>
      <c r="L87" s="1407"/>
      <c r="M87" s="1475"/>
    </row>
    <row r="88" spans="1:13" ht="33" customHeight="1" thickBot="1" x14ac:dyDescent="0.35">
      <c r="A88" s="670"/>
      <c r="B88" s="670"/>
      <c r="C88" s="670"/>
      <c r="D88" s="1479"/>
      <c r="E88" s="1408"/>
      <c r="F88" s="1408"/>
      <c r="G88" s="1408"/>
      <c r="H88" s="1408"/>
      <c r="I88" s="1408"/>
      <c r="J88" s="1408"/>
      <c r="K88" s="1408"/>
      <c r="L88" s="1408"/>
      <c r="M88" s="1477"/>
    </row>
    <row r="89" spans="1:13" ht="15" customHeight="1" thickBot="1" x14ac:dyDescent="0.35">
      <c r="A89" s="439" t="s">
        <v>805</v>
      </c>
      <c r="B89" s="439" t="s">
        <v>146</v>
      </c>
      <c r="C89" s="439" t="s">
        <v>806</v>
      </c>
      <c r="D89" s="1478" t="s">
        <v>840</v>
      </c>
      <c r="E89" s="1407" t="s">
        <v>965</v>
      </c>
      <c r="F89" s="1407"/>
      <c r="G89" s="1407"/>
      <c r="H89" s="1407"/>
      <c r="I89" s="1407"/>
      <c r="J89" s="1407"/>
      <c r="K89" s="1407"/>
      <c r="L89" s="1407"/>
      <c r="M89" s="1475"/>
    </row>
    <row r="90" spans="1:13" ht="48" customHeight="1" thickBot="1" x14ac:dyDescent="0.35">
      <c r="A90" s="670"/>
      <c r="B90" s="670"/>
      <c r="C90" s="670"/>
      <c r="D90" s="1479"/>
      <c r="E90" s="1408"/>
      <c r="F90" s="1408"/>
      <c r="G90" s="1408"/>
      <c r="H90" s="1408"/>
      <c r="I90" s="1408"/>
      <c r="J90" s="1408"/>
      <c r="K90" s="1408"/>
      <c r="L90" s="1408"/>
      <c r="M90" s="1477"/>
    </row>
    <row r="91" spans="1:13" ht="15.75" customHeight="1" thickBot="1" x14ac:dyDescent="0.35">
      <c r="A91" s="439" t="s">
        <v>805</v>
      </c>
      <c r="B91" s="439" t="s">
        <v>146</v>
      </c>
      <c r="C91" s="439" t="s">
        <v>806</v>
      </c>
      <c r="D91" s="1478" t="s">
        <v>841</v>
      </c>
      <c r="E91" s="1486" t="s">
        <v>969</v>
      </c>
      <c r="F91" s="1486"/>
      <c r="G91" s="1486"/>
      <c r="H91" s="1486"/>
      <c r="I91" s="1486"/>
      <c r="J91" s="1486"/>
      <c r="K91" s="1486"/>
      <c r="L91" s="1486"/>
      <c r="M91" s="1487"/>
    </row>
    <row r="92" spans="1:13" ht="32.25" customHeight="1" thickBot="1" x14ac:dyDescent="0.35">
      <c r="A92" s="670"/>
      <c r="B92" s="670"/>
      <c r="C92" s="670"/>
      <c r="D92" s="1479"/>
      <c r="E92" s="1488"/>
      <c r="F92" s="1488"/>
      <c r="G92" s="1488"/>
      <c r="H92" s="1488"/>
      <c r="I92" s="1488"/>
      <c r="J92" s="1488"/>
      <c r="K92" s="1488"/>
      <c r="L92" s="1488"/>
      <c r="M92" s="1489"/>
    </row>
    <row r="93" spans="1:13" ht="15.75" customHeight="1" thickBot="1" x14ac:dyDescent="0.35">
      <c r="A93" s="439" t="s">
        <v>805</v>
      </c>
      <c r="B93" s="439" t="s">
        <v>146</v>
      </c>
      <c r="C93" s="439" t="s">
        <v>806</v>
      </c>
      <c r="D93" s="1478" t="s">
        <v>843</v>
      </c>
      <c r="E93" s="1486" t="s">
        <v>842</v>
      </c>
      <c r="F93" s="1486"/>
      <c r="G93" s="1486"/>
      <c r="H93" s="1486"/>
      <c r="I93" s="1486"/>
      <c r="J93" s="1486"/>
      <c r="K93" s="1486"/>
      <c r="L93" s="1486"/>
      <c r="M93" s="1487"/>
    </row>
    <row r="94" spans="1:13" ht="21.75" customHeight="1" thickBot="1" x14ac:dyDescent="0.35">
      <c r="A94" s="670"/>
      <c r="B94" s="670"/>
      <c r="C94" s="670"/>
      <c r="D94" s="1479"/>
      <c r="E94" s="1488"/>
      <c r="F94" s="1488"/>
      <c r="G94" s="1488"/>
      <c r="H94" s="1488"/>
      <c r="I94" s="1488"/>
      <c r="J94" s="1488"/>
      <c r="K94" s="1488"/>
      <c r="L94" s="1488"/>
      <c r="M94" s="1489"/>
    </row>
    <row r="95" spans="1:13" ht="15.75" customHeight="1" thickBot="1" x14ac:dyDescent="0.35">
      <c r="A95" s="439" t="s">
        <v>805</v>
      </c>
      <c r="B95" s="439" t="s">
        <v>146</v>
      </c>
      <c r="C95" s="439" t="s">
        <v>806</v>
      </c>
      <c r="D95" s="1478" t="s">
        <v>931</v>
      </c>
      <c r="E95" s="1486" t="s">
        <v>932</v>
      </c>
      <c r="F95" s="1486"/>
      <c r="G95" s="1486"/>
      <c r="H95" s="1486"/>
      <c r="I95" s="1486"/>
      <c r="J95" s="1486"/>
      <c r="K95" s="1486"/>
      <c r="L95" s="1486"/>
      <c r="M95" s="1487"/>
    </row>
    <row r="96" spans="1:13" ht="47.25" customHeight="1" thickBot="1" x14ac:dyDescent="0.35">
      <c r="A96" s="670"/>
      <c r="B96" s="670"/>
      <c r="C96" s="670"/>
      <c r="D96" s="1479"/>
      <c r="E96" s="1488"/>
      <c r="F96" s="1488"/>
      <c r="G96" s="1488"/>
      <c r="H96" s="1488"/>
      <c r="I96" s="1488"/>
      <c r="J96" s="1488"/>
      <c r="K96" s="1488"/>
      <c r="L96" s="1488"/>
      <c r="M96" s="1489"/>
    </row>
    <row r="97" spans="1:13" ht="15" thickBot="1" x14ac:dyDescent="0.35">
      <c r="A97" s="1205" t="s">
        <v>844</v>
      </c>
      <c r="B97" s="1206"/>
      <c r="C97" s="1206"/>
      <c r="D97" s="1206"/>
      <c r="E97" s="1206"/>
      <c r="F97" s="1206"/>
      <c r="G97" s="1206"/>
      <c r="H97" s="1206"/>
      <c r="I97" s="1206"/>
      <c r="J97" s="1206"/>
      <c r="K97" s="1206"/>
      <c r="L97" s="1206"/>
      <c r="M97" s="1207"/>
    </row>
  </sheetData>
  <sheetProtection algorithmName="SHA-512" hashValue="Snx78/VbFY4e3Bleyf6l/o6lBsN2Ksk+gU7PPrj9lxMNy+wA0CCA5fxjnOhhIM8o+arpBccdEmeWHcPi6JqZUw==" saltValue="4tIlP9FsVP2WoPsAL1L6mw==" spinCount="100000" sheet="1" objects="1" scenarios="1"/>
  <mergeCells count="114">
    <mergeCell ref="D95:D96"/>
    <mergeCell ref="E95:M96"/>
    <mergeCell ref="A97:M97"/>
    <mergeCell ref="D89:D90"/>
    <mergeCell ref="E89:M90"/>
    <mergeCell ref="D91:D92"/>
    <mergeCell ref="E91:M92"/>
    <mergeCell ref="D93:D94"/>
    <mergeCell ref="E93:M94"/>
    <mergeCell ref="D82:M83"/>
    <mergeCell ref="A84:M84"/>
    <mergeCell ref="A85:C86"/>
    <mergeCell ref="D85:E86"/>
    <mergeCell ref="F85:M86"/>
    <mergeCell ref="D87:D88"/>
    <mergeCell ref="E87:M88"/>
    <mergeCell ref="D77:D78"/>
    <mergeCell ref="E77:M78"/>
    <mergeCell ref="A79:M79"/>
    <mergeCell ref="A80:C81"/>
    <mergeCell ref="D80:E81"/>
    <mergeCell ref="F80:M81"/>
    <mergeCell ref="D70:L70"/>
    <mergeCell ref="A71:C72"/>
    <mergeCell ref="D71:E72"/>
    <mergeCell ref="F71:M72"/>
    <mergeCell ref="A73:M74"/>
    <mergeCell ref="D75:D76"/>
    <mergeCell ref="E75:M76"/>
    <mergeCell ref="D66:D67"/>
    <mergeCell ref="E66:K67"/>
    <mergeCell ref="L66:M67"/>
    <mergeCell ref="D68:D69"/>
    <mergeCell ref="E68:K69"/>
    <mergeCell ref="L68:M69"/>
    <mergeCell ref="D62:D63"/>
    <mergeCell ref="E62:G63"/>
    <mergeCell ref="H62:M63"/>
    <mergeCell ref="D64:D65"/>
    <mergeCell ref="E64:G65"/>
    <mergeCell ref="H64:M65"/>
    <mergeCell ref="A56:C57"/>
    <mergeCell ref="D56:E57"/>
    <mergeCell ref="F56:M57"/>
    <mergeCell ref="D58:M59"/>
    <mergeCell ref="A60:C61"/>
    <mergeCell ref="D60:E61"/>
    <mergeCell ref="F60:M61"/>
    <mergeCell ref="A50:M50"/>
    <mergeCell ref="A51:C52"/>
    <mergeCell ref="D51:E52"/>
    <mergeCell ref="F51:M52"/>
    <mergeCell ref="D53:M54"/>
    <mergeCell ref="A55:M55"/>
    <mergeCell ref="D43:M44"/>
    <mergeCell ref="A45:M45"/>
    <mergeCell ref="A46:C47"/>
    <mergeCell ref="D46:E47"/>
    <mergeCell ref="F46:M47"/>
    <mergeCell ref="D48:M49"/>
    <mergeCell ref="D36:M37"/>
    <mergeCell ref="D38:M39"/>
    <mergeCell ref="A40:M40"/>
    <mergeCell ref="A41:C42"/>
    <mergeCell ref="D41:E42"/>
    <mergeCell ref="F41:M42"/>
    <mergeCell ref="C29:C30"/>
    <mergeCell ref="A31:M31"/>
    <mergeCell ref="A32:C33"/>
    <mergeCell ref="D32:E33"/>
    <mergeCell ref="F32:M33"/>
    <mergeCell ref="D34:M35"/>
    <mergeCell ref="A23:C24"/>
    <mergeCell ref="D23:E24"/>
    <mergeCell ref="F23:M24"/>
    <mergeCell ref="D25:M26"/>
    <mergeCell ref="A27:A28"/>
    <mergeCell ref="B27:B28"/>
    <mergeCell ref="C27:C28"/>
    <mergeCell ref="D27:M30"/>
    <mergeCell ref="A29:A30"/>
    <mergeCell ref="B29:B30"/>
    <mergeCell ref="A17:M17"/>
    <mergeCell ref="A18:C19"/>
    <mergeCell ref="D18:E19"/>
    <mergeCell ref="F18:M19"/>
    <mergeCell ref="D20:M21"/>
    <mergeCell ref="A22:M22"/>
    <mergeCell ref="A9:M11"/>
    <mergeCell ref="A12:M12"/>
    <mergeCell ref="A13:C14"/>
    <mergeCell ref="D13:E14"/>
    <mergeCell ref="F13:M14"/>
    <mergeCell ref="D15:M16"/>
    <mergeCell ref="A8:I8"/>
    <mergeCell ref="J8:K8"/>
    <mergeCell ref="L8:M8"/>
    <mergeCell ref="A5:I5"/>
    <mergeCell ref="J5:K5"/>
    <mergeCell ref="L5:M5"/>
    <mergeCell ref="A6:I6"/>
    <mergeCell ref="J6:K6"/>
    <mergeCell ref="L6:M6"/>
    <mergeCell ref="A1:M1"/>
    <mergeCell ref="B2:C2"/>
    <mergeCell ref="D2:F2"/>
    <mergeCell ref="G2:M2"/>
    <mergeCell ref="A3:M3"/>
    <mergeCell ref="A4:I4"/>
    <mergeCell ref="J4:K4"/>
    <mergeCell ref="L4:M4"/>
    <mergeCell ref="A7:I7"/>
    <mergeCell ref="J7:K7"/>
    <mergeCell ref="L7:M7"/>
  </mergeCells>
  <dataValidations count="2">
    <dataValidation allowBlank="1" showErrorMessage="1" promptTitle="1. Mandatory-H&amp;S Items" prompt="Enter the cost(s) associated with H&amp;S amount listed on Work Order. " sqref="D13:M14 D18:M19 D23:M24 D32:M33 D41:M42 D46:M47 D51:M52 D60:M61 D71:M72 D80:M81 D85:M86 D56:M57"/>
    <dataValidation allowBlank="1" showErrorMessage="1" sqref="A13:C14 A18:C19 A23:C24 A32:C33 A41:C42 A46:C47 A51:C52 A60:C61 A71:C72 A80:C81 A85:C86 A56:C57"/>
  </dataValidations>
  <hyperlinks>
    <hyperlink ref="A50" r:id="rId1" display="Attic Floors- Unconditoned Attic SWS "/>
    <hyperlink ref="H62" r:id="rId2"/>
    <hyperlink ref="H64" r:id="rId3"/>
    <hyperlink ref="A17:M17" r:id="rId4" display="○WPN 22-7"/>
    <hyperlink ref="A22:M22" r:id="rId5" display="○ Lighting Replacement SWS"/>
    <hyperlink ref="A31:M31" r:id="rId6" display="○ Air sealing SWS"/>
    <hyperlink ref="A40:M40" r:id="rId7" display="○ Duct sealing SWS"/>
    <hyperlink ref="A45:M45" r:id="rId8" display="○ General Duct Insulation SWS"/>
    <hyperlink ref="A50:M50" r:id="rId9" display="○ Attic Floors- Unconditoned Attic SWS "/>
    <hyperlink ref="A55:M55" r:id="rId10" display="○ Dense Pack Insulation SWS"/>
    <hyperlink ref="L66:M67" r:id="rId11" display="Tank Insulation SWS "/>
    <hyperlink ref="L68:M69" r:id="rId12" display="Pipe Insulation SWS"/>
    <hyperlink ref="A79:M79" r:id="rId13" display="○ Refrigerator Replacement SWS "/>
    <hyperlink ref="A84:M84" r:id="rId14" display="○ Lighting Replacement SWS"/>
    <hyperlink ref="A97:M97" r:id="rId15" display="○ Heating &amp; Cooling: Equipment Installation SWS"/>
  </hyperlinks>
  <pageMargins left="0.7" right="0.7" top="0.75" bottom="0.75" header="0.3" footer="0.3"/>
  <pageSetup scale="65" orientation="portrait" horizontalDpi="300" verticalDpi="0" r:id="rId16"/>
  <rowBreaks count="1" manualBreakCount="1">
    <brk id="55" max="12" man="1"/>
  </rowBreaks>
  <drawing r:id="rId17"/>
  <legacyDrawing r:id="rId18"/>
  <mc:AlternateContent xmlns:mc="http://schemas.openxmlformats.org/markup-compatibility/2006">
    <mc:Choice Requires="x14">
      <controls>
        <mc:AlternateContent xmlns:mc="http://schemas.openxmlformats.org/markup-compatibility/2006">
          <mc:Choice Requires="x14">
            <control shapeId="49153" r:id="rId19" name="Check Box 1">
              <controlPr defaultSize="0" autoFill="0" autoLine="0" autoPict="0">
                <anchor moveWithCells="1">
                  <from>
                    <xdr:col>10</xdr:col>
                    <xdr:colOff>68580</xdr:colOff>
                    <xdr:row>3</xdr:row>
                    <xdr:rowOff>327660</xdr:rowOff>
                  </from>
                  <to>
                    <xdr:col>10</xdr:col>
                    <xdr:colOff>769620</xdr:colOff>
                    <xdr:row>5</xdr:row>
                    <xdr:rowOff>60960</xdr:rowOff>
                  </to>
                </anchor>
              </controlPr>
            </control>
          </mc:Choice>
        </mc:AlternateContent>
        <mc:AlternateContent xmlns:mc="http://schemas.openxmlformats.org/markup-compatibility/2006">
          <mc:Choice Requires="x14">
            <control shapeId="49154" r:id="rId20" name="Check Box 2">
              <controlPr defaultSize="0" autoFill="0" autoLine="0" autoPict="0">
                <anchor moveWithCells="1">
                  <from>
                    <xdr:col>12</xdr:col>
                    <xdr:colOff>30480</xdr:colOff>
                    <xdr:row>3</xdr:row>
                    <xdr:rowOff>335280</xdr:rowOff>
                  </from>
                  <to>
                    <xdr:col>12</xdr:col>
                    <xdr:colOff>754380</xdr:colOff>
                    <xdr:row>5</xdr:row>
                    <xdr:rowOff>60960</xdr:rowOff>
                  </to>
                </anchor>
              </controlPr>
            </control>
          </mc:Choice>
        </mc:AlternateContent>
        <mc:AlternateContent xmlns:mc="http://schemas.openxmlformats.org/markup-compatibility/2006">
          <mc:Choice Requires="x14">
            <control shapeId="49155" r:id="rId21" name="Check Box 3">
              <controlPr defaultSize="0" autoFill="0" autoLine="0" autoPict="0">
                <anchor moveWithCells="1">
                  <from>
                    <xdr:col>10</xdr:col>
                    <xdr:colOff>68580</xdr:colOff>
                    <xdr:row>4</xdr:row>
                    <xdr:rowOff>190500</xdr:rowOff>
                  </from>
                  <to>
                    <xdr:col>10</xdr:col>
                    <xdr:colOff>769620</xdr:colOff>
                    <xdr:row>6</xdr:row>
                    <xdr:rowOff>45720</xdr:rowOff>
                  </to>
                </anchor>
              </controlPr>
            </control>
          </mc:Choice>
        </mc:AlternateContent>
        <mc:AlternateContent xmlns:mc="http://schemas.openxmlformats.org/markup-compatibility/2006">
          <mc:Choice Requires="x14">
            <control shapeId="49156" r:id="rId22" name="Check Box 4">
              <controlPr defaultSize="0" autoFill="0" autoLine="0" autoPict="0">
                <anchor moveWithCells="1">
                  <from>
                    <xdr:col>12</xdr:col>
                    <xdr:colOff>30480</xdr:colOff>
                    <xdr:row>4</xdr:row>
                    <xdr:rowOff>213360</xdr:rowOff>
                  </from>
                  <to>
                    <xdr:col>12</xdr:col>
                    <xdr:colOff>754380</xdr:colOff>
                    <xdr:row>6</xdr:row>
                    <xdr:rowOff>60960</xdr:rowOff>
                  </to>
                </anchor>
              </controlPr>
            </control>
          </mc:Choice>
        </mc:AlternateContent>
        <mc:AlternateContent xmlns:mc="http://schemas.openxmlformats.org/markup-compatibility/2006">
          <mc:Choice Requires="x14">
            <control shapeId="49157" r:id="rId23" name="Check Box 5">
              <controlPr defaultSize="0" autoFill="0" autoLine="0" autoPict="0">
                <anchor moveWithCells="1">
                  <from>
                    <xdr:col>10</xdr:col>
                    <xdr:colOff>60960</xdr:colOff>
                    <xdr:row>5</xdr:row>
                    <xdr:rowOff>182880</xdr:rowOff>
                  </from>
                  <to>
                    <xdr:col>10</xdr:col>
                    <xdr:colOff>762000</xdr:colOff>
                    <xdr:row>7</xdr:row>
                    <xdr:rowOff>60960</xdr:rowOff>
                  </to>
                </anchor>
              </controlPr>
            </control>
          </mc:Choice>
        </mc:AlternateContent>
        <mc:AlternateContent xmlns:mc="http://schemas.openxmlformats.org/markup-compatibility/2006">
          <mc:Choice Requires="x14">
            <control shapeId="49158" r:id="rId24" name="Check Box 6">
              <controlPr defaultSize="0" autoFill="0" autoLine="0" autoPict="0">
                <anchor moveWithCells="1">
                  <from>
                    <xdr:col>12</xdr:col>
                    <xdr:colOff>30480</xdr:colOff>
                    <xdr:row>5</xdr:row>
                    <xdr:rowOff>213360</xdr:rowOff>
                  </from>
                  <to>
                    <xdr:col>12</xdr:col>
                    <xdr:colOff>754380</xdr:colOff>
                    <xdr:row>7</xdr:row>
                    <xdr:rowOff>45720</xdr:rowOff>
                  </to>
                </anchor>
              </controlPr>
            </control>
          </mc:Choice>
        </mc:AlternateContent>
        <mc:AlternateContent xmlns:mc="http://schemas.openxmlformats.org/markup-compatibility/2006">
          <mc:Choice Requires="x14">
            <control shapeId="49159" r:id="rId25" name="Check Box 7">
              <controlPr defaultSize="0" autoFill="0" autoLine="0" autoPict="0">
                <anchor moveWithCells="1">
                  <from>
                    <xdr:col>0</xdr:col>
                    <xdr:colOff>182880</xdr:colOff>
                    <xdr:row>35</xdr:row>
                    <xdr:rowOff>175260</xdr:rowOff>
                  </from>
                  <to>
                    <xdr:col>0</xdr:col>
                    <xdr:colOff>541020</xdr:colOff>
                    <xdr:row>37</xdr:row>
                    <xdr:rowOff>83820</xdr:rowOff>
                  </to>
                </anchor>
              </controlPr>
            </control>
          </mc:Choice>
        </mc:AlternateContent>
        <mc:AlternateContent xmlns:mc="http://schemas.openxmlformats.org/markup-compatibility/2006">
          <mc:Choice Requires="x14">
            <control shapeId="49160" r:id="rId26" name="Check Box 8">
              <controlPr defaultSize="0" autoFill="0" autoLine="0" autoPict="0">
                <anchor moveWithCells="1">
                  <from>
                    <xdr:col>2</xdr:col>
                    <xdr:colOff>236220</xdr:colOff>
                    <xdr:row>35</xdr:row>
                    <xdr:rowOff>160020</xdr:rowOff>
                  </from>
                  <to>
                    <xdr:col>2</xdr:col>
                    <xdr:colOff>449580</xdr:colOff>
                    <xdr:row>37</xdr:row>
                    <xdr:rowOff>60960</xdr:rowOff>
                  </to>
                </anchor>
              </controlPr>
            </control>
          </mc:Choice>
        </mc:AlternateContent>
        <mc:AlternateContent xmlns:mc="http://schemas.openxmlformats.org/markup-compatibility/2006">
          <mc:Choice Requires="x14">
            <control shapeId="49161" r:id="rId27" name="Check Box 9">
              <controlPr defaultSize="0" autoFill="0" autoLine="0" autoPict="0">
                <anchor moveWithCells="1">
                  <from>
                    <xdr:col>1</xdr:col>
                    <xdr:colOff>213360</xdr:colOff>
                    <xdr:row>35</xdr:row>
                    <xdr:rowOff>160020</xdr:rowOff>
                  </from>
                  <to>
                    <xdr:col>2</xdr:col>
                    <xdr:colOff>0</xdr:colOff>
                    <xdr:row>37</xdr:row>
                    <xdr:rowOff>83820</xdr:rowOff>
                  </to>
                </anchor>
              </controlPr>
            </control>
          </mc:Choice>
        </mc:AlternateContent>
        <mc:AlternateContent xmlns:mc="http://schemas.openxmlformats.org/markup-compatibility/2006">
          <mc:Choice Requires="x14">
            <control shapeId="49162" r:id="rId28" name="Check Box 10">
              <controlPr defaultSize="0" autoFill="0" autoLine="0" autoPict="0">
                <anchor moveWithCells="1">
                  <from>
                    <xdr:col>0</xdr:col>
                    <xdr:colOff>190500</xdr:colOff>
                    <xdr:row>37</xdr:row>
                    <xdr:rowOff>190500</xdr:rowOff>
                  </from>
                  <to>
                    <xdr:col>0</xdr:col>
                    <xdr:colOff>525780</xdr:colOff>
                    <xdr:row>39</xdr:row>
                    <xdr:rowOff>30480</xdr:rowOff>
                  </to>
                </anchor>
              </controlPr>
            </control>
          </mc:Choice>
        </mc:AlternateContent>
        <mc:AlternateContent xmlns:mc="http://schemas.openxmlformats.org/markup-compatibility/2006">
          <mc:Choice Requires="x14">
            <control shapeId="49163" r:id="rId29" name="Check Box 11">
              <controlPr defaultSize="0" autoFill="0" autoLine="0" autoPict="0">
                <anchor moveWithCells="1">
                  <from>
                    <xdr:col>2</xdr:col>
                    <xdr:colOff>236220</xdr:colOff>
                    <xdr:row>37</xdr:row>
                    <xdr:rowOff>190500</xdr:rowOff>
                  </from>
                  <to>
                    <xdr:col>2</xdr:col>
                    <xdr:colOff>655320</xdr:colOff>
                    <xdr:row>39</xdr:row>
                    <xdr:rowOff>30480</xdr:rowOff>
                  </to>
                </anchor>
              </controlPr>
            </control>
          </mc:Choice>
        </mc:AlternateContent>
        <mc:AlternateContent xmlns:mc="http://schemas.openxmlformats.org/markup-compatibility/2006">
          <mc:Choice Requires="x14">
            <control shapeId="49164" r:id="rId30" name="Check Box 12">
              <controlPr defaultSize="0" autoFill="0" autoLine="0" autoPict="0">
                <anchor moveWithCells="1">
                  <from>
                    <xdr:col>1</xdr:col>
                    <xdr:colOff>213360</xdr:colOff>
                    <xdr:row>37</xdr:row>
                    <xdr:rowOff>198120</xdr:rowOff>
                  </from>
                  <to>
                    <xdr:col>2</xdr:col>
                    <xdr:colOff>0</xdr:colOff>
                    <xdr:row>39</xdr:row>
                    <xdr:rowOff>38100</xdr:rowOff>
                  </to>
                </anchor>
              </controlPr>
            </control>
          </mc:Choice>
        </mc:AlternateContent>
        <mc:AlternateContent xmlns:mc="http://schemas.openxmlformats.org/markup-compatibility/2006">
          <mc:Choice Requires="x14">
            <control shapeId="49165" r:id="rId31" name="Check Box 13">
              <controlPr defaultSize="0" autoFill="0" autoLine="0" autoPict="0">
                <anchor moveWithCells="1">
                  <from>
                    <xdr:col>10</xdr:col>
                    <xdr:colOff>60960</xdr:colOff>
                    <xdr:row>6</xdr:row>
                    <xdr:rowOff>175260</xdr:rowOff>
                  </from>
                  <to>
                    <xdr:col>10</xdr:col>
                    <xdr:colOff>800100</xdr:colOff>
                    <xdr:row>8</xdr:row>
                    <xdr:rowOff>121920</xdr:rowOff>
                  </to>
                </anchor>
              </controlPr>
            </control>
          </mc:Choice>
        </mc:AlternateContent>
        <mc:AlternateContent xmlns:mc="http://schemas.openxmlformats.org/markup-compatibility/2006">
          <mc:Choice Requires="x14">
            <control shapeId="49166" r:id="rId32" name="Check Box 14">
              <controlPr defaultSize="0" autoFill="0" autoLine="0" autoPict="0">
                <anchor moveWithCells="1">
                  <from>
                    <xdr:col>12</xdr:col>
                    <xdr:colOff>30480</xdr:colOff>
                    <xdr:row>6</xdr:row>
                    <xdr:rowOff>144780</xdr:rowOff>
                  </from>
                  <to>
                    <xdr:col>13</xdr:col>
                    <xdr:colOff>7620</xdr:colOff>
                    <xdr:row>8</xdr:row>
                    <xdr:rowOff>160020</xdr:rowOff>
                  </to>
                </anchor>
              </controlPr>
            </control>
          </mc:Choice>
        </mc:AlternateContent>
        <mc:AlternateContent xmlns:mc="http://schemas.openxmlformats.org/markup-compatibility/2006">
          <mc:Choice Requires="x14">
            <control shapeId="49167" r:id="rId33" name="Check Box 15">
              <controlPr defaultSize="0" autoFill="0" autoLine="0" autoPict="0">
                <anchor moveWithCells="1">
                  <from>
                    <xdr:col>0</xdr:col>
                    <xdr:colOff>175260</xdr:colOff>
                    <xdr:row>14</xdr:row>
                    <xdr:rowOff>152400</xdr:rowOff>
                  </from>
                  <to>
                    <xdr:col>0</xdr:col>
                    <xdr:colOff>533400</xdr:colOff>
                    <xdr:row>16</xdr:row>
                    <xdr:rowOff>7620</xdr:rowOff>
                  </to>
                </anchor>
              </controlPr>
            </control>
          </mc:Choice>
        </mc:AlternateContent>
        <mc:AlternateContent xmlns:mc="http://schemas.openxmlformats.org/markup-compatibility/2006">
          <mc:Choice Requires="x14">
            <control shapeId="49168" r:id="rId34" name="Check Box 16">
              <controlPr defaultSize="0" autoFill="0" autoLine="0" autoPict="0">
                <anchor moveWithCells="1">
                  <from>
                    <xdr:col>2</xdr:col>
                    <xdr:colOff>213360</xdr:colOff>
                    <xdr:row>14</xdr:row>
                    <xdr:rowOff>175260</xdr:rowOff>
                  </from>
                  <to>
                    <xdr:col>3</xdr:col>
                    <xdr:colOff>106680</xdr:colOff>
                    <xdr:row>16</xdr:row>
                    <xdr:rowOff>7620</xdr:rowOff>
                  </to>
                </anchor>
              </controlPr>
            </control>
          </mc:Choice>
        </mc:AlternateContent>
        <mc:AlternateContent xmlns:mc="http://schemas.openxmlformats.org/markup-compatibility/2006">
          <mc:Choice Requires="x14">
            <control shapeId="49169" r:id="rId35" name="Check Box 17">
              <controlPr defaultSize="0" autoFill="0" autoLine="0" autoPict="0">
                <anchor moveWithCells="1">
                  <from>
                    <xdr:col>1</xdr:col>
                    <xdr:colOff>182880</xdr:colOff>
                    <xdr:row>14</xdr:row>
                    <xdr:rowOff>160020</xdr:rowOff>
                  </from>
                  <to>
                    <xdr:col>2</xdr:col>
                    <xdr:colOff>22860</xdr:colOff>
                    <xdr:row>16</xdr:row>
                    <xdr:rowOff>0</xdr:rowOff>
                  </to>
                </anchor>
              </controlPr>
            </control>
          </mc:Choice>
        </mc:AlternateContent>
        <mc:AlternateContent xmlns:mc="http://schemas.openxmlformats.org/markup-compatibility/2006">
          <mc:Choice Requires="x14">
            <control shapeId="49170" r:id="rId36" name="Check Box 18">
              <controlPr defaultSize="0" autoFill="0" autoLine="0" autoPict="0">
                <anchor moveWithCells="1">
                  <from>
                    <xdr:col>0</xdr:col>
                    <xdr:colOff>175260</xdr:colOff>
                    <xdr:row>19</xdr:row>
                    <xdr:rowOff>198120</xdr:rowOff>
                  </from>
                  <to>
                    <xdr:col>0</xdr:col>
                    <xdr:colOff>518160</xdr:colOff>
                    <xdr:row>21</xdr:row>
                    <xdr:rowOff>30480</xdr:rowOff>
                  </to>
                </anchor>
              </controlPr>
            </control>
          </mc:Choice>
        </mc:AlternateContent>
        <mc:AlternateContent xmlns:mc="http://schemas.openxmlformats.org/markup-compatibility/2006">
          <mc:Choice Requires="x14">
            <control shapeId="49171" r:id="rId37" name="Check Box 19">
              <controlPr defaultSize="0" autoFill="0" autoLine="0" autoPict="0">
                <anchor moveWithCells="1">
                  <from>
                    <xdr:col>2</xdr:col>
                    <xdr:colOff>220980</xdr:colOff>
                    <xdr:row>20</xdr:row>
                    <xdr:rowOff>0</xdr:rowOff>
                  </from>
                  <to>
                    <xdr:col>3</xdr:col>
                    <xdr:colOff>68580</xdr:colOff>
                    <xdr:row>20</xdr:row>
                    <xdr:rowOff>228600</xdr:rowOff>
                  </to>
                </anchor>
              </controlPr>
            </control>
          </mc:Choice>
        </mc:AlternateContent>
        <mc:AlternateContent xmlns:mc="http://schemas.openxmlformats.org/markup-compatibility/2006">
          <mc:Choice Requires="x14">
            <control shapeId="49172" r:id="rId38" name="Check Box 20">
              <controlPr defaultSize="0" autoFill="0" autoLine="0" autoPict="0">
                <anchor moveWithCells="1">
                  <from>
                    <xdr:col>1</xdr:col>
                    <xdr:colOff>198120</xdr:colOff>
                    <xdr:row>19</xdr:row>
                    <xdr:rowOff>190500</xdr:rowOff>
                  </from>
                  <to>
                    <xdr:col>1</xdr:col>
                    <xdr:colOff>556260</xdr:colOff>
                    <xdr:row>21</xdr:row>
                    <xdr:rowOff>22860</xdr:rowOff>
                  </to>
                </anchor>
              </controlPr>
            </control>
          </mc:Choice>
        </mc:AlternateContent>
        <mc:AlternateContent xmlns:mc="http://schemas.openxmlformats.org/markup-compatibility/2006">
          <mc:Choice Requires="x14">
            <control shapeId="49173" r:id="rId39" name="Check Box 21">
              <controlPr defaultSize="0" autoFill="0" autoLine="0" autoPict="0">
                <anchor moveWithCells="1">
                  <from>
                    <xdr:col>0</xdr:col>
                    <xdr:colOff>175260</xdr:colOff>
                    <xdr:row>24</xdr:row>
                    <xdr:rowOff>152400</xdr:rowOff>
                  </from>
                  <to>
                    <xdr:col>0</xdr:col>
                    <xdr:colOff>579120</xdr:colOff>
                    <xdr:row>26</xdr:row>
                    <xdr:rowOff>38100</xdr:rowOff>
                  </to>
                </anchor>
              </controlPr>
            </control>
          </mc:Choice>
        </mc:AlternateContent>
        <mc:AlternateContent xmlns:mc="http://schemas.openxmlformats.org/markup-compatibility/2006">
          <mc:Choice Requires="x14">
            <control shapeId="49174" r:id="rId40" name="Check Box 22">
              <controlPr defaultSize="0" autoFill="0" autoLine="0" autoPict="0">
                <anchor moveWithCells="1">
                  <from>
                    <xdr:col>2</xdr:col>
                    <xdr:colOff>198120</xdr:colOff>
                    <xdr:row>24</xdr:row>
                    <xdr:rowOff>182880</xdr:rowOff>
                  </from>
                  <to>
                    <xdr:col>2</xdr:col>
                    <xdr:colOff>579120</xdr:colOff>
                    <xdr:row>26</xdr:row>
                    <xdr:rowOff>30480</xdr:rowOff>
                  </to>
                </anchor>
              </controlPr>
            </control>
          </mc:Choice>
        </mc:AlternateContent>
        <mc:AlternateContent xmlns:mc="http://schemas.openxmlformats.org/markup-compatibility/2006">
          <mc:Choice Requires="x14">
            <control shapeId="49175" r:id="rId41" name="Check Box 23">
              <controlPr defaultSize="0" autoFill="0" autoLine="0" autoPict="0">
                <anchor moveWithCells="1">
                  <from>
                    <xdr:col>1</xdr:col>
                    <xdr:colOff>182880</xdr:colOff>
                    <xdr:row>24</xdr:row>
                    <xdr:rowOff>160020</xdr:rowOff>
                  </from>
                  <to>
                    <xdr:col>2</xdr:col>
                    <xdr:colOff>7620</xdr:colOff>
                    <xdr:row>26</xdr:row>
                    <xdr:rowOff>7620</xdr:rowOff>
                  </to>
                </anchor>
              </controlPr>
            </control>
          </mc:Choice>
        </mc:AlternateContent>
        <mc:AlternateContent xmlns:mc="http://schemas.openxmlformats.org/markup-compatibility/2006">
          <mc:Choice Requires="x14">
            <control shapeId="49176" r:id="rId42" name="Check Box 24">
              <controlPr defaultSize="0" autoFill="0" autoLine="0" autoPict="0">
                <anchor moveWithCells="1">
                  <from>
                    <xdr:col>0</xdr:col>
                    <xdr:colOff>182880</xdr:colOff>
                    <xdr:row>28</xdr:row>
                    <xdr:rowOff>22860</xdr:rowOff>
                  </from>
                  <to>
                    <xdr:col>0</xdr:col>
                    <xdr:colOff>487680</xdr:colOff>
                    <xdr:row>29</xdr:row>
                    <xdr:rowOff>114300</xdr:rowOff>
                  </to>
                </anchor>
              </controlPr>
            </control>
          </mc:Choice>
        </mc:AlternateContent>
        <mc:AlternateContent xmlns:mc="http://schemas.openxmlformats.org/markup-compatibility/2006">
          <mc:Choice Requires="x14">
            <control shapeId="49177" r:id="rId43" name="Check Box 25">
              <controlPr defaultSize="0" autoFill="0" autoLine="0" autoPict="0">
                <anchor moveWithCells="1">
                  <from>
                    <xdr:col>2</xdr:col>
                    <xdr:colOff>182880</xdr:colOff>
                    <xdr:row>28</xdr:row>
                    <xdr:rowOff>60960</xdr:rowOff>
                  </from>
                  <to>
                    <xdr:col>2</xdr:col>
                    <xdr:colOff>632460</xdr:colOff>
                    <xdr:row>29</xdr:row>
                    <xdr:rowOff>99060</xdr:rowOff>
                  </to>
                </anchor>
              </controlPr>
            </control>
          </mc:Choice>
        </mc:AlternateContent>
        <mc:AlternateContent xmlns:mc="http://schemas.openxmlformats.org/markup-compatibility/2006">
          <mc:Choice Requires="x14">
            <control shapeId="49178" r:id="rId44" name="Check Box 26">
              <controlPr defaultSize="0" autoFill="0" autoLine="0" autoPict="0">
                <anchor moveWithCells="1">
                  <from>
                    <xdr:col>1</xdr:col>
                    <xdr:colOff>198120</xdr:colOff>
                    <xdr:row>28</xdr:row>
                    <xdr:rowOff>76200</xdr:rowOff>
                  </from>
                  <to>
                    <xdr:col>1</xdr:col>
                    <xdr:colOff>426720</xdr:colOff>
                    <xdr:row>29</xdr:row>
                    <xdr:rowOff>106680</xdr:rowOff>
                  </to>
                </anchor>
              </controlPr>
            </control>
          </mc:Choice>
        </mc:AlternateContent>
        <mc:AlternateContent xmlns:mc="http://schemas.openxmlformats.org/markup-compatibility/2006">
          <mc:Choice Requires="x14">
            <control shapeId="49179" r:id="rId45" name="Check Box 27">
              <controlPr defaultSize="0" autoFill="0" autoLine="0" autoPict="0">
                <anchor moveWithCells="1">
                  <from>
                    <xdr:col>0</xdr:col>
                    <xdr:colOff>182880</xdr:colOff>
                    <xdr:row>33</xdr:row>
                    <xdr:rowOff>137160</xdr:rowOff>
                  </from>
                  <to>
                    <xdr:col>1</xdr:col>
                    <xdr:colOff>60960</xdr:colOff>
                    <xdr:row>35</xdr:row>
                    <xdr:rowOff>68580</xdr:rowOff>
                  </to>
                </anchor>
              </controlPr>
            </control>
          </mc:Choice>
        </mc:AlternateContent>
        <mc:AlternateContent xmlns:mc="http://schemas.openxmlformats.org/markup-compatibility/2006">
          <mc:Choice Requires="x14">
            <control shapeId="49180" r:id="rId46" name="Check Box 28">
              <controlPr defaultSize="0" autoFill="0" autoLine="0" autoPict="0">
                <anchor moveWithCells="1">
                  <from>
                    <xdr:col>2</xdr:col>
                    <xdr:colOff>236220</xdr:colOff>
                    <xdr:row>33</xdr:row>
                    <xdr:rowOff>144780</xdr:rowOff>
                  </from>
                  <to>
                    <xdr:col>2</xdr:col>
                    <xdr:colOff>655320</xdr:colOff>
                    <xdr:row>35</xdr:row>
                    <xdr:rowOff>60960</xdr:rowOff>
                  </to>
                </anchor>
              </controlPr>
            </control>
          </mc:Choice>
        </mc:AlternateContent>
        <mc:AlternateContent xmlns:mc="http://schemas.openxmlformats.org/markup-compatibility/2006">
          <mc:Choice Requires="x14">
            <control shapeId="49181" r:id="rId47" name="Check Box 29">
              <controlPr defaultSize="0" autoFill="0" autoLine="0" autoPict="0">
                <anchor moveWithCells="1">
                  <from>
                    <xdr:col>1</xdr:col>
                    <xdr:colOff>213360</xdr:colOff>
                    <xdr:row>33</xdr:row>
                    <xdr:rowOff>144780</xdr:rowOff>
                  </from>
                  <to>
                    <xdr:col>2</xdr:col>
                    <xdr:colOff>45720</xdr:colOff>
                    <xdr:row>35</xdr:row>
                    <xdr:rowOff>68580</xdr:rowOff>
                  </to>
                </anchor>
              </controlPr>
            </control>
          </mc:Choice>
        </mc:AlternateContent>
        <mc:AlternateContent xmlns:mc="http://schemas.openxmlformats.org/markup-compatibility/2006">
          <mc:Choice Requires="x14">
            <control shapeId="49182" r:id="rId48" name="Check Box 30">
              <controlPr defaultSize="0" autoFill="0" autoLine="0" autoPict="0">
                <anchor moveWithCells="1">
                  <from>
                    <xdr:col>0</xdr:col>
                    <xdr:colOff>175260</xdr:colOff>
                    <xdr:row>42</xdr:row>
                    <xdr:rowOff>152400</xdr:rowOff>
                  </from>
                  <to>
                    <xdr:col>0</xdr:col>
                    <xdr:colOff>480060</xdr:colOff>
                    <xdr:row>44</xdr:row>
                    <xdr:rowOff>30480</xdr:rowOff>
                  </to>
                </anchor>
              </controlPr>
            </control>
          </mc:Choice>
        </mc:AlternateContent>
        <mc:AlternateContent xmlns:mc="http://schemas.openxmlformats.org/markup-compatibility/2006">
          <mc:Choice Requires="x14">
            <control shapeId="49183" r:id="rId49" name="Check Box 31">
              <controlPr defaultSize="0" autoFill="0" autoLine="0" autoPict="0">
                <anchor moveWithCells="1">
                  <from>
                    <xdr:col>2</xdr:col>
                    <xdr:colOff>198120</xdr:colOff>
                    <xdr:row>42</xdr:row>
                    <xdr:rowOff>182880</xdr:rowOff>
                  </from>
                  <to>
                    <xdr:col>2</xdr:col>
                    <xdr:colOff>403860</xdr:colOff>
                    <xdr:row>44</xdr:row>
                    <xdr:rowOff>38100</xdr:rowOff>
                  </to>
                </anchor>
              </controlPr>
            </control>
          </mc:Choice>
        </mc:AlternateContent>
        <mc:AlternateContent xmlns:mc="http://schemas.openxmlformats.org/markup-compatibility/2006">
          <mc:Choice Requires="x14">
            <control shapeId="49184" r:id="rId50" name="Check Box 32">
              <controlPr defaultSize="0" autoFill="0" autoLine="0" autoPict="0">
                <anchor moveWithCells="1">
                  <from>
                    <xdr:col>1</xdr:col>
                    <xdr:colOff>182880</xdr:colOff>
                    <xdr:row>42</xdr:row>
                    <xdr:rowOff>160020</xdr:rowOff>
                  </from>
                  <to>
                    <xdr:col>1</xdr:col>
                    <xdr:colOff>411480</xdr:colOff>
                    <xdr:row>44</xdr:row>
                    <xdr:rowOff>22860</xdr:rowOff>
                  </to>
                </anchor>
              </controlPr>
            </control>
          </mc:Choice>
        </mc:AlternateContent>
        <mc:AlternateContent xmlns:mc="http://schemas.openxmlformats.org/markup-compatibility/2006">
          <mc:Choice Requires="x14">
            <control shapeId="49185" r:id="rId51" name="Check Box 33">
              <controlPr defaultSize="0" autoFill="0" autoLine="0" autoPict="0">
                <anchor moveWithCells="1">
                  <from>
                    <xdr:col>0</xdr:col>
                    <xdr:colOff>190500</xdr:colOff>
                    <xdr:row>47</xdr:row>
                    <xdr:rowOff>213360</xdr:rowOff>
                  </from>
                  <to>
                    <xdr:col>0</xdr:col>
                    <xdr:colOff>525780</xdr:colOff>
                    <xdr:row>49</xdr:row>
                    <xdr:rowOff>38100</xdr:rowOff>
                  </to>
                </anchor>
              </controlPr>
            </control>
          </mc:Choice>
        </mc:AlternateContent>
        <mc:AlternateContent xmlns:mc="http://schemas.openxmlformats.org/markup-compatibility/2006">
          <mc:Choice Requires="x14">
            <control shapeId="49186" r:id="rId52" name="Check Box 34">
              <controlPr defaultSize="0" autoFill="0" autoLine="0" autoPict="0">
                <anchor moveWithCells="1">
                  <from>
                    <xdr:col>2</xdr:col>
                    <xdr:colOff>236220</xdr:colOff>
                    <xdr:row>47</xdr:row>
                    <xdr:rowOff>213360</xdr:rowOff>
                  </from>
                  <to>
                    <xdr:col>2</xdr:col>
                    <xdr:colOff>655320</xdr:colOff>
                    <xdr:row>49</xdr:row>
                    <xdr:rowOff>38100</xdr:rowOff>
                  </to>
                </anchor>
              </controlPr>
            </control>
          </mc:Choice>
        </mc:AlternateContent>
        <mc:AlternateContent xmlns:mc="http://schemas.openxmlformats.org/markup-compatibility/2006">
          <mc:Choice Requires="x14">
            <control shapeId="49187" r:id="rId53" name="Check Box 35">
              <controlPr defaultSize="0" autoFill="0" autoLine="0" autoPict="0">
                <anchor moveWithCells="1">
                  <from>
                    <xdr:col>1</xdr:col>
                    <xdr:colOff>198120</xdr:colOff>
                    <xdr:row>47</xdr:row>
                    <xdr:rowOff>220980</xdr:rowOff>
                  </from>
                  <to>
                    <xdr:col>1</xdr:col>
                    <xdr:colOff>601980</xdr:colOff>
                    <xdr:row>49</xdr:row>
                    <xdr:rowOff>45720</xdr:rowOff>
                  </to>
                </anchor>
              </controlPr>
            </control>
          </mc:Choice>
        </mc:AlternateContent>
        <mc:AlternateContent xmlns:mc="http://schemas.openxmlformats.org/markup-compatibility/2006">
          <mc:Choice Requires="x14">
            <control shapeId="49188" r:id="rId54" name="Check Box 36">
              <controlPr defaultSize="0" autoFill="0" autoLine="0" autoPict="0">
                <anchor moveWithCells="1">
                  <from>
                    <xdr:col>0</xdr:col>
                    <xdr:colOff>175260</xdr:colOff>
                    <xdr:row>52</xdr:row>
                    <xdr:rowOff>152400</xdr:rowOff>
                  </from>
                  <to>
                    <xdr:col>0</xdr:col>
                    <xdr:colOff>480060</xdr:colOff>
                    <xdr:row>54</xdr:row>
                    <xdr:rowOff>30480</xdr:rowOff>
                  </to>
                </anchor>
              </controlPr>
            </control>
          </mc:Choice>
        </mc:AlternateContent>
        <mc:AlternateContent xmlns:mc="http://schemas.openxmlformats.org/markup-compatibility/2006">
          <mc:Choice Requires="x14">
            <control shapeId="49189" r:id="rId55" name="Check Box 37">
              <controlPr defaultSize="0" autoFill="0" autoLine="0" autoPict="0">
                <anchor moveWithCells="1">
                  <from>
                    <xdr:col>2</xdr:col>
                    <xdr:colOff>198120</xdr:colOff>
                    <xdr:row>52</xdr:row>
                    <xdr:rowOff>182880</xdr:rowOff>
                  </from>
                  <to>
                    <xdr:col>2</xdr:col>
                    <xdr:colOff>403860</xdr:colOff>
                    <xdr:row>54</xdr:row>
                    <xdr:rowOff>38100</xdr:rowOff>
                  </to>
                </anchor>
              </controlPr>
            </control>
          </mc:Choice>
        </mc:AlternateContent>
        <mc:AlternateContent xmlns:mc="http://schemas.openxmlformats.org/markup-compatibility/2006">
          <mc:Choice Requires="x14">
            <control shapeId="49190" r:id="rId56" name="Check Box 38">
              <controlPr defaultSize="0" autoFill="0" autoLine="0" autoPict="0">
                <anchor moveWithCells="1">
                  <from>
                    <xdr:col>1</xdr:col>
                    <xdr:colOff>182880</xdr:colOff>
                    <xdr:row>52</xdr:row>
                    <xdr:rowOff>160020</xdr:rowOff>
                  </from>
                  <to>
                    <xdr:col>1</xdr:col>
                    <xdr:colOff>411480</xdr:colOff>
                    <xdr:row>54</xdr:row>
                    <xdr:rowOff>22860</xdr:rowOff>
                  </to>
                </anchor>
              </controlPr>
            </control>
          </mc:Choice>
        </mc:AlternateContent>
        <mc:AlternateContent xmlns:mc="http://schemas.openxmlformats.org/markup-compatibility/2006">
          <mc:Choice Requires="x14">
            <control shapeId="49191" r:id="rId57" name="Check Box 39">
              <controlPr defaultSize="0" autoFill="0" autoLine="0" autoPict="0">
                <anchor moveWithCells="1">
                  <from>
                    <xdr:col>0</xdr:col>
                    <xdr:colOff>182880</xdr:colOff>
                    <xdr:row>61</xdr:row>
                    <xdr:rowOff>160020</xdr:rowOff>
                  </from>
                  <to>
                    <xdr:col>1</xdr:col>
                    <xdr:colOff>114300</xdr:colOff>
                    <xdr:row>63</xdr:row>
                    <xdr:rowOff>45720</xdr:rowOff>
                  </to>
                </anchor>
              </controlPr>
            </control>
          </mc:Choice>
        </mc:AlternateContent>
        <mc:AlternateContent xmlns:mc="http://schemas.openxmlformats.org/markup-compatibility/2006">
          <mc:Choice Requires="x14">
            <control shapeId="49192" r:id="rId58" name="Check Box 40">
              <controlPr defaultSize="0" autoFill="0" autoLine="0" autoPict="0">
                <anchor moveWithCells="1">
                  <from>
                    <xdr:col>2</xdr:col>
                    <xdr:colOff>228600</xdr:colOff>
                    <xdr:row>61</xdr:row>
                    <xdr:rowOff>160020</xdr:rowOff>
                  </from>
                  <to>
                    <xdr:col>2</xdr:col>
                    <xdr:colOff>647700</xdr:colOff>
                    <xdr:row>63</xdr:row>
                    <xdr:rowOff>45720</xdr:rowOff>
                  </to>
                </anchor>
              </controlPr>
            </control>
          </mc:Choice>
        </mc:AlternateContent>
        <mc:AlternateContent xmlns:mc="http://schemas.openxmlformats.org/markup-compatibility/2006">
          <mc:Choice Requires="x14">
            <control shapeId="49193" r:id="rId59" name="Check Box 41">
              <controlPr defaultSize="0" autoFill="0" autoLine="0" autoPict="0">
                <anchor moveWithCells="1">
                  <from>
                    <xdr:col>1</xdr:col>
                    <xdr:colOff>190500</xdr:colOff>
                    <xdr:row>61</xdr:row>
                    <xdr:rowOff>160020</xdr:rowOff>
                  </from>
                  <to>
                    <xdr:col>1</xdr:col>
                    <xdr:colOff>594360</xdr:colOff>
                    <xdr:row>63</xdr:row>
                    <xdr:rowOff>45720</xdr:rowOff>
                  </to>
                </anchor>
              </controlPr>
            </control>
          </mc:Choice>
        </mc:AlternateContent>
        <mc:AlternateContent xmlns:mc="http://schemas.openxmlformats.org/markup-compatibility/2006">
          <mc:Choice Requires="x14">
            <control shapeId="49194" r:id="rId60" name="Check Box 42">
              <controlPr defaultSize="0" autoFill="0" autoLine="0" autoPict="0">
                <anchor moveWithCells="1">
                  <from>
                    <xdr:col>0</xdr:col>
                    <xdr:colOff>182880</xdr:colOff>
                    <xdr:row>63</xdr:row>
                    <xdr:rowOff>160020</xdr:rowOff>
                  </from>
                  <to>
                    <xdr:col>1</xdr:col>
                    <xdr:colOff>68580</xdr:colOff>
                    <xdr:row>65</xdr:row>
                    <xdr:rowOff>45720</xdr:rowOff>
                  </to>
                </anchor>
              </controlPr>
            </control>
          </mc:Choice>
        </mc:AlternateContent>
        <mc:AlternateContent xmlns:mc="http://schemas.openxmlformats.org/markup-compatibility/2006">
          <mc:Choice Requires="x14">
            <control shapeId="49195" r:id="rId61" name="Check Box 43">
              <controlPr defaultSize="0" autoFill="0" autoLine="0" autoPict="0">
                <anchor moveWithCells="1">
                  <from>
                    <xdr:col>2</xdr:col>
                    <xdr:colOff>228600</xdr:colOff>
                    <xdr:row>63</xdr:row>
                    <xdr:rowOff>175260</xdr:rowOff>
                  </from>
                  <to>
                    <xdr:col>2</xdr:col>
                    <xdr:colOff>647700</xdr:colOff>
                    <xdr:row>65</xdr:row>
                    <xdr:rowOff>60960</xdr:rowOff>
                  </to>
                </anchor>
              </controlPr>
            </control>
          </mc:Choice>
        </mc:AlternateContent>
        <mc:AlternateContent xmlns:mc="http://schemas.openxmlformats.org/markup-compatibility/2006">
          <mc:Choice Requires="x14">
            <control shapeId="49196" r:id="rId62" name="Check Box 44">
              <controlPr defaultSize="0" autoFill="0" autoLine="0" autoPict="0">
                <anchor moveWithCells="1">
                  <from>
                    <xdr:col>1</xdr:col>
                    <xdr:colOff>190500</xdr:colOff>
                    <xdr:row>63</xdr:row>
                    <xdr:rowOff>175260</xdr:rowOff>
                  </from>
                  <to>
                    <xdr:col>1</xdr:col>
                    <xdr:colOff>594360</xdr:colOff>
                    <xdr:row>65</xdr:row>
                    <xdr:rowOff>60960</xdr:rowOff>
                  </to>
                </anchor>
              </controlPr>
            </control>
          </mc:Choice>
        </mc:AlternateContent>
        <mc:AlternateContent xmlns:mc="http://schemas.openxmlformats.org/markup-compatibility/2006">
          <mc:Choice Requires="x14">
            <control shapeId="49197" r:id="rId63" name="Check Box 45">
              <controlPr defaultSize="0" autoFill="0" autoLine="0" autoPict="0">
                <anchor moveWithCells="1">
                  <from>
                    <xdr:col>0</xdr:col>
                    <xdr:colOff>182880</xdr:colOff>
                    <xdr:row>65</xdr:row>
                    <xdr:rowOff>175260</xdr:rowOff>
                  </from>
                  <to>
                    <xdr:col>0</xdr:col>
                    <xdr:colOff>518160</xdr:colOff>
                    <xdr:row>67</xdr:row>
                    <xdr:rowOff>45720</xdr:rowOff>
                  </to>
                </anchor>
              </controlPr>
            </control>
          </mc:Choice>
        </mc:AlternateContent>
        <mc:AlternateContent xmlns:mc="http://schemas.openxmlformats.org/markup-compatibility/2006">
          <mc:Choice Requires="x14">
            <control shapeId="49198" r:id="rId64" name="Check Box 46">
              <controlPr defaultSize="0" autoFill="0" autoLine="0" autoPict="0">
                <anchor moveWithCells="1">
                  <from>
                    <xdr:col>2</xdr:col>
                    <xdr:colOff>228600</xdr:colOff>
                    <xdr:row>65</xdr:row>
                    <xdr:rowOff>175260</xdr:rowOff>
                  </from>
                  <to>
                    <xdr:col>2</xdr:col>
                    <xdr:colOff>647700</xdr:colOff>
                    <xdr:row>67</xdr:row>
                    <xdr:rowOff>60960</xdr:rowOff>
                  </to>
                </anchor>
              </controlPr>
            </control>
          </mc:Choice>
        </mc:AlternateContent>
        <mc:AlternateContent xmlns:mc="http://schemas.openxmlformats.org/markup-compatibility/2006">
          <mc:Choice Requires="x14">
            <control shapeId="49199" r:id="rId65" name="Check Box 47">
              <controlPr defaultSize="0" autoFill="0" autoLine="0" autoPict="0">
                <anchor moveWithCells="1">
                  <from>
                    <xdr:col>1</xdr:col>
                    <xdr:colOff>190500</xdr:colOff>
                    <xdr:row>65</xdr:row>
                    <xdr:rowOff>160020</xdr:rowOff>
                  </from>
                  <to>
                    <xdr:col>1</xdr:col>
                    <xdr:colOff>594360</xdr:colOff>
                    <xdr:row>67</xdr:row>
                    <xdr:rowOff>45720</xdr:rowOff>
                  </to>
                </anchor>
              </controlPr>
            </control>
          </mc:Choice>
        </mc:AlternateContent>
        <mc:AlternateContent xmlns:mc="http://schemas.openxmlformats.org/markup-compatibility/2006">
          <mc:Choice Requires="x14">
            <control shapeId="49200" r:id="rId66" name="Check Box 48">
              <controlPr defaultSize="0" autoFill="0" autoLine="0" autoPict="0">
                <anchor moveWithCells="1">
                  <from>
                    <xdr:col>0</xdr:col>
                    <xdr:colOff>190500</xdr:colOff>
                    <xdr:row>67</xdr:row>
                    <xdr:rowOff>251460</xdr:rowOff>
                  </from>
                  <to>
                    <xdr:col>0</xdr:col>
                    <xdr:colOff>525780</xdr:colOff>
                    <xdr:row>69</xdr:row>
                    <xdr:rowOff>38100</xdr:rowOff>
                  </to>
                </anchor>
              </controlPr>
            </control>
          </mc:Choice>
        </mc:AlternateContent>
        <mc:AlternateContent xmlns:mc="http://schemas.openxmlformats.org/markup-compatibility/2006">
          <mc:Choice Requires="x14">
            <control shapeId="49201" r:id="rId67" name="Check Box 49">
              <controlPr defaultSize="0" autoFill="0" autoLine="0" autoPict="0">
                <anchor moveWithCells="1">
                  <from>
                    <xdr:col>2</xdr:col>
                    <xdr:colOff>228600</xdr:colOff>
                    <xdr:row>67</xdr:row>
                    <xdr:rowOff>266700</xdr:rowOff>
                  </from>
                  <to>
                    <xdr:col>2</xdr:col>
                    <xdr:colOff>647700</xdr:colOff>
                    <xdr:row>69</xdr:row>
                    <xdr:rowOff>45720</xdr:rowOff>
                  </to>
                </anchor>
              </controlPr>
            </control>
          </mc:Choice>
        </mc:AlternateContent>
        <mc:AlternateContent xmlns:mc="http://schemas.openxmlformats.org/markup-compatibility/2006">
          <mc:Choice Requires="x14">
            <control shapeId="49202" r:id="rId68" name="Check Box 50">
              <controlPr defaultSize="0" autoFill="0" autoLine="0" autoPict="0">
                <anchor moveWithCells="1">
                  <from>
                    <xdr:col>1</xdr:col>
                    <xdr:colOff>198120</xdr:colOff>
                    <xdr:row>67</xdr:row>
                    <xdr:rowOff>274320</xdr:rowOff>
                  </from>
                  <to>
                    <xdr:col>1</xdr:col>
                    <xdr:colOff>601980</xdr:colOff>
                    <xdr:row>69</xdr:row>
                    <xdr:rowOff>60960</xdr:rowOff>
                  </to>
                </anchor>
              </controlPr>
            </control>
          </mc:Choice>
        </mc:AlternateContent>
        <mc:AlternateContent xmlns:mc="http://schemas.openxmlformats.org/markup-compatibility/2006">
          <mc:Choice Requires="x14">
            <control shapeId="49203" r:id="rId69" name="Check Box 51">
              <controlPr defaultSize="0" autoFill="0" autoLine="0" autoPict="0">
                <anchor moveWithCells="1">
                  <from>
                    <xdr:col>0</xdr:col>
                    <xdr:colOff>175260</xdr:colOff>
                    <xdr:row>74</xdr:row>
                    <xdr:rowOff>152400</xdr:rowOff>
                  </from>
                  <to>
                    <xdr:col>0</xdr:col>
                    <xdr:colOff>480060</xdr:colOff>
                    <xdr:row>76</xdr:row>
                    <xdr:rowOff>30480</xdr:rowOff>
                  </to>
                </anchor>
              </controlPr>
            </control>
          </mc:Choice>
        </mc:AlternateContent>
        <mc:AlternateContent xmlns:mc="http://schemas.openxmlformats.org/markup-compatibility/2006">
          <mc:Choice Requires="x14">
            <control shapeId="49204" r:id="rId70" name="Check Box 52">
              <controlPr defaultSize="0" autoFill="0" autoLine="0" autoPict="0">
                <anchor moveWithCells="1">
                  <from>
                    <xdr:col>2</xdr:col>
                    <xdr:colOff>198120</xdr:colOff>
                    <xdr:row>74</xdr:row>
                    <xdr:rowOff>182880</xdr:rowOff>
                  </from>
                  <to>
                    <xdr:col>2</xdr:col>
                    <xdr:colOff>403860</xdr:colOff>
                    <xdr:row>76</xdr:row>
                    <xdr:rowOff>38100</xdr:rowOff>
                  </to>
                </anchor>
              </controlPr>
            </control>
          </mc:Choice>
        </mc:AlternateContent>
        <mc:AlternateContent xmlns:mc="http://schemas.openxmlformats.org/markup-compatibility/2006">
          <mc:Choice Requires="x14">
            <control shapeId="49205" r:id="rId71" name="Check Box 53">
              <controlPr defaultSize="0" autoFill="0" autoLine="0" autoPict="0">
                <anchor moveWithCells="1">
                  <from>
                    <xdr:col>1</xdr:col>
                    <xdr:colOff>182880</xdr:colOff>
                    <xdr:row>74</xdr:row>
                    <xdr:rowOff>160020</xdr:rowOff>
                  </from>
                  <to>
                    <xdr:col>1</xdr:col>
                    <xdr:colOff>411480</xdr:colOff>
                    <xdr:row>76</xdr:row>
                    <xdr:rowOff>22860</xdr:rowOff>
                  </to>
                </anchor>
              </controlPr>
            </control>
          </mc:Choice>
        </mc:AlternateContent>
        <mc:AlternateContent xmlns:mc="http://schemas.openxmlformats.org/markup-compatibility/2006">
          <mc:Choice Requires="x14">
            <control shapeId="49206" r:id="rId72" name="Check Box 54">
              <controlPr defaultSize="0" autoFill="0" autoLine="0" autoPict="0">
                <anchor moveWithCells="1">
                  <from>
                    <xdr:col>0</xdr:col>
                    <xdr:colOff>175260</xdr:colOff>
                    <xdr:row>76</xdr:row>
                    <xdr:rowOff>152400</xdr:rowOff>
                  </from>
                  <to>
                    <xdr:col>0</xdr:col>
                    <xdr:colOff>480060</xdr:colOff>
                    <xdr:row>78</xdr:row>
                    <xdr:rowOff>30480</xdr:rowOff>
                  </to>
                </anchor>
              </controlPr>
            </control>
          </mc:Choice>
        </mc:AlternateContent>
        <mc:AlternateContent xmlns:mc="http://schemas.openxmlformats.org/markup-compatibility/2006">
          <mc:Choice Requires="x14">
            <control shapeId="49207" r:id="rId73" name="Check Box 55">
              <controlPr defaultSize="0" autoFill="0" autoLine="0" autoPict="0">
                <anchor moveWithCells="1">
                  <from>
                    <xdr:col>2</xdr:col>
                    <xdr:colOff>198120</xdr:colOff>
                    <xdr:row>76</xdr:row>
                    <xdr:rowOff>182880</xdr:rowOff>
                  </from>
                  <to>
                    <xdr:col>2</xdr:col>
                    <xdr:colOff>403860</xdr:colOff>
                    <xdr:row>78</xdr:row>
                    <xdr:rowOff>38100</xdr:rowOff>
                  </to>
                </anchor>
              </controlPr>
            </control>
          </mc:Choice>
        </mc:AlternateContent>
        <mc:AlternateContent xmlns:mc="http://schemas.openxmlformats.org/markup-compatibility/2006">
          <mc:Choice Requires="x14">
            <control shapeId="49208" r:id="rId74" name="Check Box 56">
              <controlPr defaultSize="0" autoFill="0" autoLine="0" autoPict="0">
                <anchor moveWithCells="1">
                  <from>
                    <xdr:col>1</xdr:col>
                    <xdr:colOff>182880</xdr:colOff>
                    <xdr:row>76</xdr:row>
                    <xdr:rowOff>160020</xdr:rowOff>
                  </from>
                  <to>
                    <xdr:col>1</xdr:col>
                    <xdr:colOff>411480</xdr:colOff>
                    <xdr:row>78</xdr:row>
                    <xdr:rowOff>22860</xdr:rowOff>
                  </to>
                </anchor>
              </controlPr>
            </control>
          </mc:Choice>
        </mc:AlternateContent>
        <mc:AlternateContent xmlns:mc="http://schemas.openxmlformats.org/markup-compatibility/2006">
          <mc:Choice Requires="x14">
            <control shapeId="49209" r:id="rId75" name="Check Box 57">
              <controlPr defaultSize="0" autoFill="0" autoLine="0" autoPict="0">
                <anchor moveWithCells="1">
                  <from>
                    <xdr:col>0</xdr:col>
                    <xdr:colOff>182880</xdr:colOff>
                    <xdr:row>81</xdr:row>
                    <xdr:rowOff>198120</xdr:rowOff>
                  </from>
                  <to>
                    <xdr:col>0</xdr:col>
                    <xdr:colOff>518160</xdr:colOff>
                    <xdr:row>83</xdr:row>
                    <xdr:rowOff>76200</xdr:rowOff>
                  </to>
                </anchor>
              </controlPr>
            </control>
          </mc:Choice>
        </mc:AlternateContent>
        <mc:AlternateContent xmlns:mc="http://schemas.openxmlformats.org/markup-compatibility/2006">
          <mc:Choice Requires="x14">
            <control shapeId="49210" r:id="rId76" name="Check Box 58">
              <controlPr defaultSize="0" autoFill="0" autoLine="0" autoPict="0">
                <anchor moveWithCells="1">
                  <from>
                    <xdr:col>2</xdr:col>
                    <xdr:colOff>236220</xdr:colOff>
                    <xdr:row>81</xdr:row>
                    <xdr:rowOff>190500</xdr:rowOff>
                  </from>
                  <to>
                    <xdr:col>2</xdr:col>
                    <xdr:colOff>655320</xdr:colOff>
                    <xdr:row>83</xdr:row>
                    <xdr:rowOff>76200</xdr:rowOff>
                  </to>
                </anchor>
              </controlPr>
            </control>
          </mc:Choice>
        </mc:AlternateContent>
        <mc:AlternateContent xmlns:mc="http://schemas.openxmlformats.org/markup-compatibility/2006">
          <mc:Choice Requires="x14">
            <control shapeId="49211" r:id="rId77" name="Check Box 59">
              <controlPr defaultSize="0" autoFill="0" autoLine="0" autoPict="0">
                <anchor moveWithCells="1">
                  <from>
                    <xdr:col>1</xdr:col>
                    <xdr:colOff>198120</xdr:colOff>
                    <xdr:row>81</xdr:row>
                    <xdr:rowOff>190500</xdr:rowOff>
                  </from>
                  <to>
                    <xdr:col>1</xdr:col>
                    <xdr:colOff>601980</xdr:colOff>
                    <xdr:row>83</xdr:row>
                    <xdr:rowOff>76200</xdr:rowOff>
                  </to>
                </anchor>
              </controlPr>
            </control>
          </mc:Choice>
        </mc:AlternateContent>
        <mc:AlternateContent xmlns:mc="http://schemas.openxmlformats.org/markup-compatibility/2006">
          <mc:Choice Requires="x14">
            <control shapeId="49212" r:id="rId78" name="Check Box 60">
              <controlPr defaultSize="0" autoFill="0" autoLine="0" autoPict="0">
                <anchor moveWithCells="1">
                  <from>
                    <xdr:col>0</xdr:col>
                    <xdr:colOff>182880</xdr:colOff>
                    <xdr:row>87</xdr:row>
                    <xdr:rowOff>106680</xdr:rowOff>
                  </from>
                  <to>
                    <xdr:col>1</xdr:col>
                    <xdr:colOff>22860</xdr:colOff>
                    <xdr:row>87</xdr:row>
                    <xdr:rowOff>236220</xdr:rowOff>
                  </to>
                </anchor>
              </controlPr>
            </control>
          </mc:Choice>
        </mc:AlternateContent>
        <mc:AlternateContent xmlns:mc="http://schemas.openxmlformats.org/markup-compatibility/2006">
          <mc:Choice Requires="x14">
            <control shapeId="49213" r:id="rId79" name="Check Box 61">
              <controlPr defaultSize="0" autoFill="0" autoLine="0" autoPict="0">
                <anchor moveWithCells="1">
                  <from>
                    <xdr:col>2</xdr:col>
                    <xdr:colOff>213360</xdr:colOff>
                    <xdr:row>87</xdr:row>
                    <xdr:rowOff>60960</xdr:rowOff>
                  </from>
                  <to>
                    <xdr:col>3</xdr:col>
                    <xdr:colOff>30480</xdr:colOff>
                    <xdr:row>87</xdr:row>
                    <xdr:rowOff>274320</xdr:rowOff>
                  </to>
                </anchor>
              </controlPr>
            </control>
          </mc:Choice>
        </mc:AlternateContent>
        <mc:AlternateContent xmlns:mc="http://schemas.openxmlformats.org/markup-compatibility/2006">
          <mc:Choice Requires="x14">
            <control shapeId="49214" r:id="rId80" name="Check Box 62">
              <controlPr defaultSize="0" autoFill="0" autoLine="0" autoPict="0">
                <anchor moveWithCells="1">
                  <from>
                    <xdr:col>1</xdr:col>
                    <xdr:colOff>213360</xdr:colOff>
                    <xdr:row>87</xdr:row>
                    <xdr:rowOff>45720</xdr:rowOff>
                  </from>
                  <to>
                    <xdr:col>2</xdr:col>
                    <xdr:colOff>83820</xdr:colOff>
                    <xdr:row>87</xdr:row>
                    <xdr:rowOff>297180</xdr:rowOff>
                  </to>
                </anchor>
              </controlPr>
            </control>
          </mc:Choice>
        </mc:AlternateContent>
        <mc:AlternateContent xmlns:mc="http://schemas.openxmlformats.org/markup-compatibility/2006">
          <mc:Choice Requires="x14">
            <control shapeId="49215" r:id="rId81" name="Check Box 63">
              <controlPr defaultSize="0" autoFill="0" autoLine="0" autoPict="0">
                <anchor moveWithCells="1">
                  <from>
                    <xdr:col>0</xdr:col>
                    <xdr:colOff>190500</xdr:colOff>
                    <xdr:row>89</xdr:row>
                    <xdr:rowOff>76200</xdr:rowOff>
                  </from>
                  <to>
                    <xdr:col>1</xdr:col>
                    <xdr:colOff>30480</xdr:colOff>
                    <xdr:row>89</xdr:row>
                    <xdr:rowOff>342900</xdr:rowOff>
                  </to>
                </anchor>
              </controlPr>
            </control>
          </mc:Choice>
        </mc:AlternateContent>
        <mc:AlternateContent xmlns:mc="http://schemas.openxmlformats.org/markup-compatibility/2006">
          <mc:Choice Requires="x14">
            <control shapeId="49216" r:id="rId82" name="Check Box 64">
              <controlPr defaultSize="0" autoFill="0" autoLine="0" autoPict="0">
                <anchor moveWithCells="1">
                  <from>
                    <xdr:col>2</xdr:col>
                    <xdr:colOff>198120</xdr:colOff>
                    <xdr:row>89</xdr:row>
                    <xdr:rowOff>83820</xdr:rowOff>
                  </from>
                  <to>
                    <xdr:col>3</xdr:col>
                    <xdr:colOff>83820</xdr:colOff>
                    <xdr:row>89</xdr:row>
                    <xdr:rowOff>373380</xdr:rowOff>
                  </to>
                </anchor>
              </controlPr>
            </control>
          </mc:Choice>
        </mc:AlternateContent>
        <mc:AlternateContent xmlns:mc="http://schemas.openxmlformats.org/markup-compatibility/2006">
          <mc:Choice Requires="x14">
            <control shapeId="49217" r:id="rId83" name="Check Box 65">
              <controlPr defaultSize="0" autoFill="0" autoLine="0" autoPict="0">
                <anchor moveWithCells="1">
                  <from>
                    <xdr:col>1</xdr:col>
                    <xdr:colOff>220980</xdr:colOff>
                    <xdr:row>89</xdr:row>
                    <xdr:rowOff>68580</xdr:rowOff>
                  </from>
                  <to>
                    <xdr:col>2</xdr:col>
                    <xdr:colOff>137160</xdr:colOff>
                    <xdr:row>89</xdr:row>
                    <xdr:rowOff>403860</xdr:rowOff>
                  </to>
                </anchor>
              </controlPr>
            </control>
          </mc:Choice>
        </mc:AlternateContent>
        <mc:AlternateContent xmlns:mc="http://schemas.openxmlformats.org/markup-compatibility/2006">
          <mc:Choice Requires="x14">
            <control shapeId="49218" r:id="rId84" name="Check Box 66">
              <controlPr defaultSize="0" autoFill="0" autoLine="0" autoPict="0">
                <anchor moveWithCells="1">
                  <from>
                    <xdr:col>0</xdr:col>
                    <xdr:colOff>182880</xdr:colOff>
                    <xdr:row>92</xdr:row>
                    <xdr:rowOff>198120</xdr:rowOff>
                  </from>
                  <to>
                    <xdr:col>1</xdr:col>
                    <xdr:colOff>60960</xdr:colOff>
                    <xdr:row>93</xdr:row>
                    <xdr:rowOff>236220</xdr:rowOff>
                  </to>
                </anchor>
              </controlPr>
            </control>
          </mc:Choice>
        </mc:AlternateContent>
        <mc:AlternateContent xmlns:mc="http://schemas.openxmlformats.org/markup-compatibility/2006">
          <mc:Choice Requires="x14">
            <control shapeId="49219" r:id="rId85" name="Check Box 67">
              <controlPr defaultSize="0" autoFill="0" autoLine="0" autoPict="0">
                <anchor moveWithCells="1">
                  <from>
                    <xdr:col>2</xdr:col>
                    <xdr:colOff>190500</xdr:colOff>
                    <xdr:row>93</xdr:row>
                    <xdr:rowOff>0</xdr:rowOff>
                  </from>
                  <to>
                    <xdr:col>3</xdr:col>
                    <xdr:colOff>7620</xdr:colOff>
                    <xdr:row>94</xdr:row>
                    <xdr:rowOff>22860</xdr:rowOff>
                  </to>
                </anchor>
              </controlPr>
            </control>
          </mc:Choice>
        </mc:AlternateContent>
        <mc:AlternateContent xmlns:mc="http://schemas.openxmlformats.org/markup-compatibility/2006">
          <mc:Choice Requires="x14">
            <control shapeId="49220" r:id="rId86" name="Check Box 68">
              <controlPr defaultSize="0" autoFill="0" autoLine="0" autoPict="0">
                <anchor moveWithCells="1">
                  <from>
                    <xdr:col>1</xdr:col>
                    <xdr:colOff>220980</xdr:colOff>
                    <xdr:row>92</xdr:row>
                    <xdr:rowOff>182880</xdr:rowOff>
                  </from>
                  <to>
                    <xdr:col>2</xdr:col>
                    <xdr:colOff>213360</xdr:colOff>
                    <xdr:row>93</xdr:row>
                    <xdr:rowOff>259080</xdr:rowOff>
                  </to>
                </anchor>
              </controlPr>
            </control>
          </mc:Choice>
        </mc:AlternateContent>
        <mc:AlternateContent xmlns:mc="http://schemas.openxmlformats.org/markup-compatibility/2006">
          <mc:Choice Requires="x14">
            <control shapeId="49221" r:id="rId87" name="Check Box 69">
              <controlPr defaultSize="0" autoFill="0" autoLine="0" autoPict="0">
                <anchor moveWithCells="1">
                  <from>
                    <xdr:col>2</xdr:col>
                    <xdr:colOff>190500</xdr:colOff>
                    <xdr:row>93</xdr:row>
                    <xdr:rowOff>0</xdr:rowOff>
                  </from>
                  <to>
                    <xdr:col>3</xdr:col>
                    <xdr:colOff>7620</xdr:colOff>
                    <xdr:row>94</xdr:row>
                    <xdr:rowOff>22860</xdr:rowOff>
                  </to>
                </anchor>
              </controlPr>
            </control>
          </mc:Choice>
        </mc:AlternateContent>
        <mc:AlternateContent xmlns:mc="http://schemas.openxmlformats.org/markup-compatibility/2006">
          <mc:Choice Requires="x14">
            <control shapeId="49222" r:id="rId88" name="Check Box 70">
              <controlPr defaultSize="0" autoFill="0" autoLine="0" autoPict="0">
                <anchor moveWithCells="1">
                  <from>
                    <xdr:col>0</xdr:col>
                    <xdr:colOff>198120</xdr:colOff>
                    <xdr:row>95</xdr:row>
                    <xdr:rowOff>60960</xdr:rowOff>
                  </from>
                  <to>
                    <xdr:col>1</xdr:col>
                    <xdr:colOff>213360</xdr:colOff>
                    <xdr:row>95</xdr:row>
                    <xdr:rowOff>426720</xdr:rowOff>
                  </to>
                </anchor>
              </controlPr>
            </control>
          </mc:Choice>
        </mc:AlternateContent>
        <mc:AlternateContent xmlns:mc="http://schemas.openxmlformats.org/markup-compatibility/2006">
          <mc:Choice Requires="x14">
            <control shapeId="49223" r:id="rId89" name="Check Box 71">
              <controlPr defaultSize="0" autoFill="0" autoLine="0" autoPict="0">
                <anchor moveWithCells="1">
                  <from>
                    <xdr:col>2</xdr:col>
                    <xdr:colOff>198120</xdr:colOff>
                    <xdr:row>95</xdr:row>
                    <xdr:rowOff>99060</xdr:rowOff>
                  </from>
                  <to>
                    <xdr:col>3</xdr:col>
                    <xdr:colOff>114300</xdr:colOff>
                    <xdr:row>95</xdr:row>
                    <xdr:rowOff>388620</xdr:rowOff>
                  </to>
                </anchor>
              </controlPr>
            </control>
          </mc:Choice>
        </mc:AlternateContent>
        <mc:AlternateContent xmlns:mc="http://schemas.openxmlformats.org/markup-compatibility/2006">
          <mc:Choice Requires="x14">
            <control shapeId="49224" r:id="rId90" name="Check Box 72">
              <controlPr defaultSize="0" autoFill="0" autoLine="0" autoPict="0">
                <anchor moveWithCells="1">
                  <from>
                    <xdr:col>1</xdr:col>
                    <xdr:colOff>182880</xdr:colOff>
                    <xdr:row>94</xdr:row>
                    <xdr:rowOff>198120</xdr:rowOff>
                  </from>
                  <to>
                    <xdr:col>2</xdr:col>
                    <xdr:colOff>152400</xdr:colOff>
                    <xdr:row>95</xdr:row>
                    <xdr:rowOff>502920</xdr:rowOff>
                  </to>
                </anchor>
              </controlPr>
            </control>
          </mc:Choice>
        </mc:AlternateContent>
        <mc:AlternateContent xmlns:mc="http://schemas.openxmlformats.org/markup-compatibility/2006">
          <mc:Choice Requires="x14">
            <control shapeId="49225" r:id="rId91" name="Check Box 73">
              <controlPr defaultSize="0" autoFill="0" autoLine="0" autoPict="0">
                <anchor moveWithCells="1">
                  <from>
                    <xdr:col>0</xdr:col>
                    <xdr:colOff>190500</xdr:colOff>
                    <xdr:row>91</xdr:row>
                    <xdr:rowOff>83820</xdr:rowOff>
                  </from>
                  <to>
                    <xdr:col>1</xdr:col>
                    <xdr:colOff>30480</xdr:colOff>
                    <xdr:row>91</xdr:row>
                    <xdr:rowOff>220980</xdr:rowOff>
                  </to>
                </anchor>
              </controlPr>
            </control>
          </mc:Choice>
        </mc:AlternateContent>
        <mc:AlternateContent xmlns:mc="http://schemas.openxmlformats.org/markup-compatibility/2006">
          <mc:Choice Requires="x14">
            <control shapeId="49226" r:id="rId92" name="Check Box 74">
              <controlPr defaultSize="0" autoFill="0" autoLine="0" autoPict="0">
                <anchor moveWithCells="1">
                  <from>
                    <xdr:col>2</xdr:col>
                    <xdr:colOff>220980</xdr:colOff>
                    <xdr:row>90</xdr:row>
                    <xdr:rowOff>175260</xdr:rowOff>
                  </from>
                  <to>
                    <xdr:col>3</xdr:col>
                    <xdr:colOff>175260</xdr:colOff>
                    <xdr:row>91</xdr:row>
                    <xdr:rowOff>274320</xdr:rowOff>
                  </to>
                </anchor>
              </controlPr>
            </control>
          </mc:Choice>
        </mc:AlternateContent>
        <mc:AlternateContent xmlns:mc="http://schemas.openxmlformats.org/markup-compatibility/2006">
          <mc:Choice Requires="x14">
            <control shapeId="49227" r:id="rId93" name="Check Box 75">
              <controlPr defaultSize="0" autoFill="0" autoLine="0" autoPict="0">
                <anchor moveWithCells="1">
                  <from>
                    <xdr:col>1</xdr:col>
                    <xdr:colOff>220980</xdr:colOff>
                    <xdr:row>91</xdr:row>
                    <xdr:rowOff>22860</xdr:rowOff>
                  </from>
                  <to>
                    <xdr:col>2</xdr:col>
                    <xdr:colOff>137160</xdr:colOff>
                    <xdr:row>91</xdr:row>
                    <xdr:rowOff>289560</xdr:rowOff>
                  </to>
                </anchor>
              </controlPr>
            </control>
          </mc:Choice>
        </mc:AlternateContent>
        <mc:AlternateContent xmlns:mc="http://schemas.openxmlformats.org/markup-compatibility/2006">
          <mc:Choice Requires="x14">
            <control shapeId="49228" r:id="rId94" name="Check Box 76">
              <controlPr defaultSize="0" autoFill="0" autoLine="0" autoPict="0">
                <anchor moveWithCells="1">
                  <from>
                    <xdr:col>0</xdr:col>
                    <xdr:colOff>175260</xdr:colOff>
                    <xdr:row>57</xdr:row>
                    <xdr:rowOff>152400</xdr:rowOff>
                  </from>
                  <to>
                    <xdr:col>0</xdr:col>
                    <xdr:colOff>480060</xdr:colOff>
                    <xdr:row>58</xdr:row>
                    <xdr:rowOff>220980</xdr:rowOff>
                  </to>
                </anchor>
              </controlPr>
            </control>
          </mc:Choice>
        </mc:AlternateContent>
        <mc:AlternateContent xmlns:mc="http://schemas.openxmlformats.org/markup-compatibility/2006">
          <mc:Choice Requires="x14">
            <control shapeId="49229" r:id="rId95" name="Check Box 77">
              <controlPr defaultSize="0" autoFill="0" autoLine="0" autoPict="0">
                <anchor moveWithCells="1">
                  <from>
                    <xdr:col>2</xdr:col>
                    <xdr:colOff>198120</xdr:colOff>
                    <xdr:row>57</xdr:row>
                    <xdr:rowOff>182880</xdr:rowOff>
                  </from>
                  <to>
                    <xdr:col>2</xdr:col>
                    <xdr:colOff>403860</xdr:colOff>
                    <xdr:row>58</xdr:row>
                    <xdr:rowOff>228600</xdr:rowOff>
                  </to>
                </anchor>
              </controlPr>
            </control>
          </mc:Choice>
        </mc:AlternateContent>
        <mc:AlternateContent xmlns:mc="http://schemas.openxmlformats.org/markup-compatibility/2006">
          <mc:Choice Requires="x14">
            <control shapeId="49230" r:id="rId96" name="Check Box 78">
              <controlPr defaultSize="0" autoFill="0" autoLine="0" autoPict="0">
                <anchor moveWithCells="1">
                  <from>
                    <xdr:col>1</xdr:col>
                    <xdr:colOff>182880</xdr:colOff>
                    <xdr:row>57</xdr:row>
                    <xdr:rowOff>160020</xdr:rowOff>
                  </from>
                  <to>
                    <xdr:col>1</xdr:col>
                    <xdr:colOff>411480</xdr:colOff>
                    <xdr:row>58</xdr:row>
                    <xdr:rowOff>213360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'Agency-County'!$A$2:$A$22</xm:f>
          </x14:formula1>
          <xm:sqref>G2:M2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80"/>
  <sheetViews>
    <sheetView zoomScale="140" zoomScaleNormal="140" workbookViewId="0">
      <selection activeCell="C4" sqref="C4:H4"/>
    </sheetView>
  </sheetViews>
  <sheetFormatPr defaultColWidth="0" defaultRowHeight="13.8" x14ac:dyDescent="0.3"/>
  <cols>
    <col min="1" max="12" width="6.5546875" style="153" customWidth="1"/>
    <col min="13" max="13" width="7.88671875" style="153" customWidth="1"/>
    <col min="14" max="25" width="0" style="153" hidden="1" customWidth="1"/>
    <col min="26" max="16384" width="9.109375" style="153" hidden="1"/>
  </cols>
  <sheetData>
    <row r="1" spans="1:13" x14ac:dyDescent="0.3">
      <c r="A1" s="150" t="s">
        <v>6</v>
      </c>
      <c r="B1" s="151"/>
      <c r="C1" s="151"/>
      <c r="D1" s="151"/>
      <c r="E1" s="151"/>
      <c r="F1" s="151"/>
      <c r="G1" s="152" t="s">
        <v>218</v>
      </c>
      <c r="H1" s="151"/>
      <c r="I1" s="151"/>
      <c r="J1" s="151"/>
      <c r="K1" s="151"/>
      <c r="L1" s="151"/>
      <c r="M1" s="151"/>
    </row>
    <row r="2" spans="1:13" ht="15.6" x14ac:dyDescent="0.3">
      <c r="A2" s="154"/>
      <c r="B2" s="155"/>
      <c r="C2" s="155"/>
      <c r="D2" s="155"/>
      <c r="E2" s="155"/>
      <c r="F2" s="155"/>
      <c r="G2" s="156" t="s">
        <v>976</v>
      </c>
      <c r="H2" s="155"/>
      <c r="I2" s="155"/>
      <c r="J2" s="155"/>
      <c r="K2" s="155"/>
      <c r="L2" s="155"/>
      <c r="M2" s="155"/>
    </row>
    <row r="3" spans="1:13" x14ac:dyDescent="0.3">
      <c r="A3" s="154"/>
      <c r="B3" s="154"/>
      <c r="C3" s="154"/>
      <c r="D3" s="154"/>
      <c r="E3" s="154"/>
      <c r="F3" s="154"/>
      <c r="G3" s="154"/>
      <c r="H3" s="154"/>
      <c r="I3" s="154"/>
      <c r="J3" s="154"/>
      <c r="K3" s="154"/>
      <c r="L3" s="154"/>
      <c r="M3" s="154"/>
    </row>
    <row r="4" spans="1:13" x14ac:dyDescent="0.3">
      <c r="A4" s="157" t="s">
        <v>219</v>
      </c>
      <c r="B4" s="158"/>
      <c r="C4" s="707">
        <f>'Contact Info'!D3</f>
        <v>0</v>
      </c>
      <c r="D4" s="707"/>
      <c r="E4" s="707"/>
      <c r="F4" s="707"/>
      <c r="G4" s="707"/>
      <c r="H4" s="707"/>
      <c r="I4" s="157" t="s">
        <v>4</v>
      </c>
      <c r="J4" s="708">
        <f>'Contact Info'!B3</f>
        <v>0</v>
      </c>
      <c r="K4" s="708"/>
      <c r="L4" s="708"/>
      <c r="M4" s="708"/>
    </row>
    <row r="5" spans="1:13" x14ac:dyDescent="0.3">
      <c r="A5" s="154"/>
      <c r="B5" s="154"/>
      <c r="C5" s="154"/>
      <c r="D5" s="154"/>
      <c r="E5" s="154"/>
      <c r="F5" s="154"/>
      <c r="G5" s="154"/>
      <c r="H5" s="154"/>
      <c r="I5" s="154"/>
      <c r="J5" s="154"/>
      <c r="K5" s="154"/>
      <c r="L5" s="154"/>
      <c r="M5" s="154"/>
    </row>
    <row r="6" spans="1:13" x14ac:dyDescent="0.3">
      <c r="A6" s="159" t="s">
        <v>220</v>
      </c>
      <c r="B6" s="160"/>
      <c r="C6" s="161"/>
      <c r="D6" s="160"/>
      <c r="E6" s="157" t="s">
        <v>221</v>
      </c>
      <c r="F6" s="151"/>
      <c r="G6" s="154"/>
      <c r="H6" s="162"/>
      <c r="I6" s="157" t="s">
        <v>222</v>
      </c>
      <c r="J6" s="151"/>
      <c r="K6" s="389" t="str">
        <f>'BD DB - DO NOT DELETE'!M1</f>
        <v/>
      </c>
      <c r="L6" s="163" t="s">
        <v>223</v>
      </c>
      <c r="M6" s="164" t="str">
        <f>'BD DB - DO NOT DELETE'!O1</f>
        <v/>
      </c>
    </row>
    <row r="7" spans="1:13" x14ac:dyDescent="0.3">
      <c r="A7" s="165"/>
      <c r="B7" s="165"/>
      <c r="C7" s="165"/>
      <c r="D7" s="165"/>
      <c r="E7" s="165"/>
      <c r="F7" s="165"/>
      <c r="G7" s="166" t="s">
        <v>224</v>
      </c>
      <c r="H7" s="165"/>
      <c r="I7" s="165"/>
      <c r="J7" s="165"/>
      <c r="K7" s="165"/>
      <c r="L7" s="165"/>
      <c r="M7" s="165"/>
    </row>
    <row r="8" spans="1:13" s="172" customFormat="1" x14ac:dyDescent="0.3">
      <c r="A8" s="167"/>
      <c r="B8" s="168"/>
      <c r="C8" s="169"/>
      <c r="D8" s="167"/>
      <c r="E8" s="170"/>
      <c r="F8" s="169"/>
      <c r="G8" s="167"/>
      <c r="H8" s="169"/>
      <c r="I8" s="167"/>
      <c r="J8" s="170"/>
      <c r="K8" s="169"/>
      <c r="L8" s="169"/>
      <c r="M8" s="171" t="s">
        <v>225</v>
      </c>
    </row>
    <row r="9" spans="1:13" x14ac:dyDescent="0.3">
      <c r="A9" s="157" t="s">
        <v>226</v>
      </c>
      <c r="B9" s="151"/>
      <c r="C9" s="151"/>
      <c r="D9" s="151"/>
      <c r="E9" s="173"/>
      <c r="F9" s="174" t="s">
        <v>230</v>
      </c>
      <c r="G9" s="152" t="s">
        <v>227</v>
      </c>
      <c r="H9" s="161"/>
      <c r="I9" s="154" t="s">
        <v>1</v>
      </c>
      <c r="J9" s="151" t="s">
        <v>228</v>
      </c>
      <c r="K9" s="151"/>
      <c r="L9" s="175"/>
      <c r="M9" s="176" t="str">
        <f>'BD DB - DO NOT DELETE'!V10</f>
        <v/>
      </c>
    </row>
    <row r="10" spans="1:13" x14ac:dyDescent="0.3">
      <c r="A10" s="154"/>
      <c r="B10" s="154"/>
      <c r="C10" s="154"/>
      <c r="D10" s="177"/>
      <c r="E10" s="178"/>
      <c r="F10" s="177"/>
      <c r="G10" s="177"/>
      <c r="H10" s="177"/>
      <c r="I10" s="177"/>
      <c r="J10" s="178"/>
      <c r="K10" s="179"/>
      <c r="L10" s="180"/>
      <c r="M10" s="181"/>
    </row>
    <row r="11" spans="1:13" x14ac:dyDescent="0.3">
      <c r="A11" s="157" t="s">
        <v>229</v>
      </c>
      <c r="B11" s="151"/>
      <c r="C11" s="151"/>
      <c r="D11" s="151"/>
      <c r="E11" s="173"/>
      <c r="F11" s="174" t="s">
        <v>230</v>
      </c>
      <c r="G11" s="152" t="s">
        <v>227</v>
      </c>
      <c r="H11" s="161"/>
      <c r="I11" s="154" t="s">
        <v>1</v>
      </c>
      <c r="J11" s="151" t="s">
        <v>231</v>
      </c>
      <c r="K11" s="151"/>
      <c r="L11" s="175"/>
      <c r="M11" s="182" t="str">
        <f>IF(E11&gt;1,(C6*0.12),IF(E11&lt;1,""))</f>
        <v/>
      </c>
    </row>
    <row r="12" spans="1:13" x14ac:dyDescent="0.3">
      <c r="A12" s="154"/>
      <c r="B12" s="154"/>
      <c r="C12" s="154"/>
      <c r="D12" s="154"/>
      <c r="E12" s="183"/>
      <c r="F12" s="152"/>
      <c r="G12" s="154"/>
      <c r="H12" s="183"/>
      <c r="I12" s="154"/>
      <c r="J12" s="154"/>
      <c r="K12" s="154"/>
      <c r="L12" s="152"/>
      <c r="M12" s="184"/>
    </row>
    <row r="13" spans="1:13" x14ac:dyDescent="0.3">
      <c r="A13" s="157" t="s">
        <v>232</v>
      </c>
      <c r="B13" s="151"/>
      <c r="C13" s="151"/>
      <c r="D13" s="151"/>
      <c r="E13" s="173"/>
      <c r="F13" s="174" t="s">
        <v>230</v>
      </c>
      <c r="G13" s="152" t="s">
        <v>227</v>
      </c>
      <c r="H13" s="161"/>
      <c r="I13" s="154" t="s">
        <v>1</v>
      </c>
      <c r="J13" s="151" t="s">
        <v>231</v>
      </c>
      <c r="K13" s="151"/>
      <c r="L13" s="175"/>
      <c r="M13" s="182" t="str">
        <f>IF(E13&gt;0,(C6*0.08),IF(E13&lt;1,""))</f>
        <v/>
      </c>
    </row>
    <row r="14" spans="1:13" x14ac:dyDescent="0.3">
      <c r="A14" s="154"/>
      <c r="B14" s="154"/>
      <c r="C14" s="154"/>
      <c r="D14" s="154"/>
      <c r="E14" s="154"/>
      <c r="F14" s="154"/>
      <c r="G14" s="154"/>
      <c r="H14" s="154"/>
      <c r="I14" s="154"/>
      <c r="J14" s="154"/>
      <c r="K14" s="154"/>
      <c r="L14" s="154"/>
      <c r="M14" s="154"/>
    </row>
    <row r="15" spans="1:13" x14ac:dyDescent="0.3">
      <c r="A15" s="185" t="s">
        <v>233</v>
      </c>
      <c r="B15" s="186"/>
      <c r="C15" s="186"/>
      <c r="D15" s="186"/>
      <c r="E15" s="186"/>
      <c r="F15" s="186"/>
      <c r="G15" s="151" t="s">
        <v>234</v>
      </c>
      <c r="H15" s="187"/>
      <c r="I15" s="188"/>
      <c r="J15" s="151" t="s">
        <v>235</v>
      </c>
      <c r="K15" s="187"/>
      <c r="L15" s="188"/>
      <c r="M15" s="159"/>
    </row>
    <row r="16" spans="1:13" x14ac:dyDescent="0.3">
      <c r="A16" s="189" t="s">
        <v>236</v>
      </c>
      <c r="B16" s="190"/>
      <c r="C16" s="190"/>
      <c r="D16" s="190"/>
      <c r="E16" s="190"/>
      <c r="F16" s="190"/>
      <c r="G16" s="190"/>
      <c r="H16" s="190"/>
      <c r="I16" s="190"/>
      <c r="J16" s="190"/>
      <c r="K16" s="190"/>
      <c r="L16" s="190"/>
      <c r="M16" s="190"/>
    </row>
    <row r="17" spans="1:13" x14ac:dyDescent="0.3">
      <c r="A17" s="191"/>
      <c r="B17" s="191"/>
      <c r="C17" s="191"/>
      <c r="D17" s="191"/>
      <c r="E17" s="191"/>
      <c r="F17" s="191"/>
      <c r="G17" s="191"/>
      <c r="H17" s="191"/>
      <c r="I17" s="191"/>
      <c r="J17" s="191"/>
      <c r="K17" s="191"/>
      <c r="L17" s="191"/>
      <c r="M17" s="191"/>
    </row>
    <row r="18" spans="1:13" x14ac:dyDescent="0.3">
      <c r="A18" s="159" t="s">
        <v>237</v>
      </c>
      <c r="B18" s="190"/>
      <c r="C18" s="190"/>
      <c r="D18" s="190"/>
      <c r="E18" s="190"/>
      <c r="F18" s="190"/>
      <c r="G18" s="190"/>
      <c r="H18" s="190"/>
      <c r="I18" s="190"/>
      <c r="J18" s="192" t="s">
        <v>238</v>
      </c>
      <c r="K18" s="190"/>
      <c r="L18" s="190"/>
      <c r="M18" s="193"/>
    </row>
    <row r="19" spans="1:13" ht="31.5" customHeight="1" x14ac:dyDescent="0.3">
      <c r="A19" s="194" t="s">
        <v>239</v>
      </c>
      <c r="B19" s="195" t="s">
        <v>240</v>
      </c>
      <c r="C19" s="195" t="s">
        <v>241</v>
      </c>
      <c r="D19" s="195" t="s">
        <v>242</v>
      </c>
      <c r="E19" s="195" t="s">
        <v>243</v>
      </c>
      <c r="F19" s="195" t="s">
        <v>244</v>
      </c>
      <c r="G19" s="195" t="s">
        <v>245</v>
      </c>
      <c r="H19" s="195" t="s">
        <v>246</v>
      </c>
      <c r="I19" s="154"/>
      <c r="J19" s="196"/>
      <c r="K19" s="197" t="s">
        <v>247</v>
      </c>
      <c r="L19" s="197" t="s">
        <v>248</v>
      </c>
      <c r="M19" s="197" t="s">
        <v>249</v>
      </c>
    </row>
    <row r="20" spans="1:13" x14ac:dyDescent="0.3">
      <c r="A20" s="198"/>
      <c r="B20" s="198"/>
      <c r="C20" s="198"/>
      <c r="D20" s="198"/>
      <c r="E20" s="198"/>
      <c r="F20" s="198"/>
      <c r="G20" s="198"/>
      <c r="H20" s="198"/>
      <c r="I20" s="154"/>
      <c r="J20" s="199" t="s">
        <v>250</v>
      </c>
      <c r="K20" s="200"/>
      <c r="L20" s="201"/>
      <c r="M20" s="201"/>
    </row>
    <row r="21" spans="1:13" x14ac:dyDescent="0.3">
      <c r="A21" s="202" t="s">
        <v>251</v>
      </c>
      <c r="B21" s="202" t="s">
        <v>252</v>
      </c>
      <c r="C21" s="202" t="s">
        <v>253</v>
      </c>
      <c r="D21" s="202" t="s">
        <v>254</v>
      </c>
      <c r="E21" s="202" t="s">
        <v>255</v>
      </c>
      <c r="F21" s="202" t="s">
        <v>256</v>
      </c>
      <c r="G21" s="202" t="s">
        <v>257</v>
      </c>
      <c r="H21" s="203" t="s">
        <v>258</v>
      </c>
      <c r="I21" s="154"/>
      <c r="J21" s="199" t="s">
        <v>259</v>
      </c>
      <c r="K21" s="200"/>
      <c r="L21" s="201"/>
      <c r="M21" s="201"/>
    </row>
    <row r="22" spans="1:13" x14ac:dyDescent="0.3">
      <c r="A22" s="198"/>
      <c r="B22" s="198"/>
      <c r="C22" s="198"/>
      <c r="D22" s="198"/>
      <c r="E22" s="198"/>
      <c r="F22" s="198"/>
      <c r="G22" s="198"/>
      <c r="H22" s="201"/>
      <c r="I22" s="154"/>
      <c r="J22" s="204" t="s">
        <v>260</v>
      </c>
      <c r="K22" s="200"/>
      <c r="L22" s="201"/>
      <c r="M22" s="201"/>
    </row>
    <row r="23" spans="1:13" x14ac:dyDescent="0.3">
      <c r="A23" s="202" t="s">
        <v>261</v>
      </c>
      <c r="B23" s="202" t="s">
        <v>262</v>
      </c>
      <c r="C23" s="202" t="s">
        <v>263</v>
      </c>
      <c r="D23" s="202" t="s">
        <v>264</v>
      </c>
      <c r="E23" s="202" t="s">
        <v>265</v>
      </c>
      <c r="F23" s="202" t="s">
        <v>266</v>
      </c>
      <c r="G23" s="202" t="s">
        <v>267</v>
      </c>
      <c r="H23" s="205" t="s">
        <v>268</v>
      </c>
      <c r="I23" s="154"/>
      <c r="J23" s="204" t="s">
        <v>269</v>
      </c>
      <c r="K23" s="200"/>
      <c r="L23" s="201"/>
      <c r="M23" s="201"/>
    </row>
    <row r="24" spans="1:13" x14ac:dyDescent="0.3">
      <c r="A24" s="201"/>
      <c r="B24" s="201"/>
      <c r="C24" s="201"/>
      <c r="D24" s="201"/>
      <c r="E24" s="201"/>
      <c r="F24" s="201"/>
      <c r="G24" s="201"/>
      <c r="H24" s="206">
        <f>SUM(A20:H20,A22:H22,A24:G24)</f>
        <v>0</v>
      </c>
      <c r="I24" s="154"/>
      <c r="J24" s="207" t="s">
        <v>270</v>
      </c>
      <c r="K24" s="208"/>
      <c r="L24" s="209"/>
      <c r="M24" s="210"/>
    </row>
    <row r="25" spans="1:13" x14ac:dyDescent="0.3">
      <c r="A25" s="154"/>
      <c r="B25" s="154"/>
      <c r="C25" s="154"/>
      <c r="D25" s="154"/>
      <c r="E25" s="154"/>
      <c r="F25" s="154"/>
      <c r="G25" s="154"/>
      <c r="H25" s="211"/>
      <c r="I25" s="154"/>
      <c r="J25" s="212" t="s">
        <v>271</v>
      </c>
      <c r="K25" s="213"/>
      <c r="L25" s="209"/>
      <c r="M25" s="214"/>
    </row>
    <row r="26" spans="1:13" ht="25.2" customHeight="1" x14ac:dyDescent="0.3">
      <c r="A26" s="154"/>
      <c r="B26" s="154"/>
      <c r="C26" s="154"/>
      <c r="D26" s="154"/>
      <c r="E26" s="154"/>
      <c r="F26" s="154"/>
      <c r="G26" s="154"/>
      <c r="H26" s="211"/>
      <c r="I26" s="154"/>
      <c r="J26" s="709" t="s">
        <v>272</v>
      </c>
      <c r="K26" s="710"/>
      <c r="L26" s="209"/>
      <c r="M26" s="215"/>
    </row>
    <row r="27" spans="1:13" x14ac:dyDescent="0.3">
      <c r="A27" s="165"/>
      <c r="B27" s="165"/>
      <c r="C27" s="165"/>
      <c r="D27" s="165"/>
      <c r="E27" s="165"/>
      <c r="F27" s="165"/>
      <c r="G27" s="166" t="s">
        <v>273</v>
      </c>
      <c r="H27" s="165"/>
      <c r="I27" s="165"/>
      <c r="J27" s="165"/>
      <c r="K27" s="165"/>
      <c r="L27" s="165"/>
      <c r="M27" s="165"/>
    </row>
    <row r="28" spans="1:13" ht="12.75" customHeight="1" x14ac:dyDescent="0.3">
      <c r="A28" s="154"/>
      <c r="B28" s="154"/>
      <c r="C28" s="154"/>
      <c r="D28" s="154"/>
      <c r="E28" s="154"/>
      <c r="F28" s="154"/>
      <c r="G28" s="154"/>
      <c r="H28" s="154"/>
      <c r="I28" s="154"/>
      <c r="J28" s="154"/>
      <c r="K28" s="154"/>
      <c r="L28" s="152"/>
      <c r="M28" s="216" t="s">
        <v>274</v>
      </c>
    </row>
    <row r="29" spans="1:13" x14ac:dyDescent="0.3">
      <c r="A29" s="157" t="s">
        <v>275</v>
      </c>
      <c r="B29" s="151"/>
      <c r="C29" s="151"/>
      <c r="D29" s="151"/>
      <c r="E29" s="173">
        <v>0</v>
      </c>
      <c r="F29" s="174" t="s">
        <v>230</v>
      </c>
      <c r="G29" s="152" t="s">
        <v>227</v>
      </c>
      <c r="H29" s="161"/>
      <c r="I29" s="154" t="s">
        <v>1</v>
      </c>
      <c r="J29" s="151" t="s">
        <v>228</v>
      </c>
      <c r="K29" s="151"/>
      <c r="L29" s="175"/>
      <c r="M29" s="217" t="str">
        <f>IF(E9&gt;1,(E9-E29)/E9,"")</f>
        <v/>
      </c>
    </row>
    <row r="30" spans="1:13" x14ac:dyDescent="0.3">
      <c r="A30" s="154"/>
      <c r="B30" s="154"/>
      <c r="C30" s="154"/>
      <c r="D30" s="154"/>
      <c r="E30" s="183"/>
      <c r="F30" s="152"/>
      <c r="G30" s="154"/>
      <c r="H30" s="183"/>
      <c r="I30" s="154"/>
      <c r="J30" s="154"/>
      <c r="K30" s="154"/>
      <c r="L30" s="152"/>
      <c r="M30" s="218"/>
    </row>
    <row r="31" spans="1:13" x14ac:dyDescent="0.3">
      <c r="A31" s="157" t="s">
        <v>276</v>
      </c>
      <c r="B31" s="151"/>
      <c r="C31" s="151"/>
      <c r="D31" s="151"/>
      <c r="E31" s="173">
        <v>0</v>
      </c>
      <c r="F31" s="174" t="s">
        <v>230</v>
      </c>
      <c r="G31" s="152" t="s">
        <v>227</v>
      </c>
      <c r="H31" s="161"/>
      <c r="I31" s="154" t="s">
        <v>1</v>
      </c>
      <c r="J31" s="151" t="s">
        <v>231</v>
      </c>
      <c r="K31" s="151"/>
      <c r="L31" s="175"/>
      <c r="M31" s="217" t="str">
        <f>IF(E11&gt;1,(E11-E31)/E11,"")</f>
        <v/>
      </c>
    </row>
    <row r="32" spans="1:13" x14ac:dyDescent="0.3">
      <c r="A32" s="154"/>
      <c r="B32" s="154"/>
      <c r="C32" s="154"/>
      <c r="D32" s="154"/>
      <c r="E32" s="183"/>
      <c r="F32" s="152"/>
      <c r="G32" s="154"/>
      <c r="H32" s="183"/>
      <c r="I32" s="154"/>
      <c r="J32" s="154"/>
      <c r="K32" s="154"/>
      <c r="L32" s="152"/>
      <c r="M32" s="218"/>
    </row>
    <row r="33" spans="1:13" x14ac:dyDescent="0.3">
      <c r="A33" s="157" t="s">
        <v>277</v>
      </c>
      <c r="B33" s="151"/>
      <c r="C33" s="151"/>
      <c r="D33" s="151"/>
      <c r="E33" s="173">
        <v>0</v>
      </c>
      <c r="F33" s="174" t="s">
        <v>230</v>
      </c>
      <c r="G33" s="152" t="s">
        <v>227</v>
      </c>
      <c r="H33" s="161"/>
      <c r="I33" s="154" t="s">
        <v>1</v>
      </c>
      <c r="J33" s="151" t="s">
        <v>231</v>
      </c>
      <c r="K33" s="151"/>
      <c r="L33" s="175"/>
      <c r="M33" s="217" t="str">
        <f>IF(E13&gt;1,(E13-E33)/E13,"")</f>
        <v/>
      </c>
    </row>
    <row r="34" spans="1:13" x14ac:dyDescent="0.3">
      <c r="A34" s="154"/>
      <c r="B34" s="154"/>
      <c r="C34" s="154"/>
      <c r="D34" s="154"/>
      <c r="E34" s="154"/>
      <c r="F34" s="154"/>
      <c r="G34" s="154"/>
      <c r="H34" s="154"/>
      <c r="I34" s="154"/>
      <c r="J34" s="154"/>
      <c r="K34" s="154"/>
      <c r="L34" s="154"/>
      <c r="M34" s="154"/>
    </row>
    <row r="35" spans="1:13" x14ac:dyDescent="0.3">
      <c r="A35" s="185" t="s">
        <v>278</v>
      </c>
      <c r="B35" s="186"/>
      <c r="C35" s="186"/>
      <c r="D35" s="186"/>
      <c r="E35" s="186"/>
      <c r="F35" s="186"/>
      <c r="G35" s="151" t="s">
        <v>234</v>
      </c>
      <c r="H35" s="187"/>
      <c r="I35" s="188"/>
      <c r="J35" s="151" t="s">
        <v>235</v>
      </c>
      <c r="K35" s="187"/>
      <c r="L35" s="188"/>
      <c r="M35" s="159"/>
    </row>
    <row r="36" spans="1:13" x14ac:dyDescent="0.3">
      <c r="A36" s="191"/>
      <c r="B36" s="191"/>
      <c r="C36" s="191"/>
      <c r="D36" s="191"/>
      <c r="E36" s="191"/>
      <c r="F36" s="191"/>
      <c r="G36" s="191"/>
      <c r="H36" s="191"/>
      <c r="I36" s="191"/>
      <c r="J36" s="191"/>
      <c r="K36" s="191"/>
      <c r="L36" s="191"/>
      <c r="M36" s="191"/>
    </row>
    <row r="37" spans="1:13" x14ac:dyDescent="0.3">
      <c r="A37" s="159" t="s">
        <v>279</v>
      </c>
      <c r="B37" s="190"/>
      <c r="C37" s="190"/>
      <c r="D37" s="190"/>
      <c r="E37" s="190"/>
      <c r="F37" s="190"/>
      <c r="G37" s="190"/>
      <c r="H37" s="190"/>
      <c r="I37" s="190"/>
      <c r="J37" s="159" t="s">
        <v>280</v>
      </c>
      <c r="K37" s="190"/>
      <c r="L37" s="190"/>
      <c r="M37" s="193"/>
    </row>
    <row r="38" spans="1:13" ht="27.6" x14ac:dyDescent="0.3">
      <c r="A38" s="195" t="str">
        <f>A19</f>
        <v>Return</v>
      </c>
      <c r="B38" s="195" t="str">
        <f t="shared" ref="B38:H38" si="0">B19</f>
        <v>Reg 1</v>
      </c>
      <c r="C38" s="195" t="str">
        <f t="shared" si="0"/>
        <v>Reg 2</v>
      </c>
      <c r="D38" s="195" t="str">
        <f t="shared" si="0"/>
        <v>Reg 3</v>
      </c>
      <c r="E38" s="195" t="str">
        <f t="shared" si="0"/>
        <v>Reg 4</v>
      </c>
      <c r="F38" s="195" t="str">
        <f t="shared" si="0"/>
        <v>Reg 5</v>
      </c>
      <c r="G38" s="195" t="str">
        <f t="shared" si="0"/>
        <v>Reg 6</v>
      </c>
      <c r="H38" s="195" t="str">
        <f t="shared" si="0"/>
        <v>Reg 7</v>
      </c>
      <c r="I38" s="154"/>
      <c r="J38" s="196"/>
      <c r="K38" s="219" t="s">
        <v>247</v>
      </c>
      <c r="L38" s="219" t="s">
        <v>248</v>
      </c>
      <c r="M38" s="220" t="s">
        <v>249</v>
      </c>
    </row>
    <row r="39" spans="1:13" x14ac:dyDescent="0.3">
      <c r="A39" s="198"/>
      <c r="B39" s="198"/>
      <c r="C39" s="198"/>
      <c r="D39" s="198"/>
      <c r="E39" s="198"/>
      <c r="F39" s="198"/>
      <c r="G39" s="198"/>
      <c r="H39" s="198"/>
      <c r="I39" s="154"/>
      <c r="J39" s="202" t="str">
        <f>J20</f>
        <v>Kitchen</v>
      </c>
      <c r="K39" s="200"/>
      <c r="L39" s="201"/>
      <c r="M39" s="201"/>
    </row>
    <row r="40" spans="1:13" x14ac:dyDescent="0.3">
      <c r="A40" s="195" t="str">
        <f>A21</f>
        <v>Reg 8</v>
      </c>
      <c r="B40" s="195" t="str">
        <f t="shared" ref="B40:H40" si="1">B21</f>
        <v>Reg 9</v>
      </c>
      <c r="C40" s="195" t="str">
        <f t="shared" si="1"/>
        <v>Reg 10</v>
      </c>
      <c r="D40" s="195" t="str">
        <f t="shared" si="1"/>
        <v>Reg 11</v>
      </c>
      <c r="E40" s="195" t="str">
        <f t="shared" si="1"/>
        <v>Reg 12</v>
      </c>
      <c r="F40" s="195" t="str">
        <f t="shared" si="1"/>
        <v>Reg 13</v>
      </c>
      <c r="G40" s="195" t="str">
        <f t="shared" si="1"/>
        <v>Reg 14</v>
      </c>
      <c r="H40" s="195" t="str">
        <f t="shared" si="1"/>
        <v>Reg15</v>
      </c>
      <c r="I40" s="154"/>
      <c r="J40" s="202" t="str">
        <f>J21</f>
        <v>Bath1</v>
      </c>
      <c r="K40" s="200"/>
      <c r="L40" s="201"/>
      <c r="M40" s="201"/>
    </row>
    <row r="41" spans="1:13" x14ac:dyDescent="0.3">
      <c r="A41" s="198"/>
      <c r="B41" s="198"/>
      <c r="C41" s="198"/>
      <c r="D41" s="198"/>
      <c r="E41" s="198"/>
      <c r="F41" s="198"/>
      <c r="G41" s="198"/>
      <c r="H41" s="201"/>
      <c r="I41" s="154"/>
      <c r="J41" s="221" t="str">
        <f>J22</f>
        <v>Bath2</v>
      </c>
      <c r="K41" s="200"/>
      <c r="L41" s="201"/>
      <c r="M41" s="201"/>
    </row>
    <row r="42" spans="1:13" x14ac:dyDescent="0.3">
      <c r="A42" s="195" t="str">
        <f>A23</f>
        <v>Reg 16</v>
      </c>
      <c r="B42" s="195" t="str">
        <f t="shared" ref="B42:G42" si="2">B23</f>
        <v>Reg 17</v>
      </c>
      <c r="C42" s="195" t="str">
        <f t="shared" si="2"/>
        <v>Reg 18</v>
      </c>
      <c r="D42" s="195" t="str">
        <f t="shared" si="2"/>
        <v>Reg 19</v>
      </c>
      <c r="E42" s="195" t="str">
        <f t="shared" si="2"/>
        <v>Reg 20</v>
      </c>
      <c r="F42" s="195" t="str">
        <f t="shared" si="2"/>
        <v>Reg 21</v>
      </c>
      <c r="G42" s="195" t="str">
        <f t="shared" si="2"/>
        <v>Reg 22</v>
      </c>
      <c r="H42" s="205" t="s">
        <v>268</v>
      </c>
      <c r="I42" s="154"/>
      <c r="J42" s="221" t="str">
        <f>J23</f>
        <v>Utility</v>
      </c>
      <c r="K42" s="200"/>
      <c r="L42" s="201"/>
      <c r="M42" s="201"/>
    </row>
    <row r="43" spans="1:13" x14ac:dyDescent="0.3">
      <c r="A43" s="201"/>
      <c r="B43" s="201"/>
      <c r="C43" s="201"/>
      <c r="D43" s="201"/>
      <c r="E43" s="201"/>
      <c r="F43" s="201"/>
      <c r="G43" s="201"/>
      <c r="H43" s="222">
        <f>SUM(A39:H39,A41:H41,A43:G43)</f>
        <v>0</v>
      </c>
      <c r="I43" s="154"/>
      <c r="J43" s="221" t="s">
        <v>281</v>
      </c>
      <c r="K43" s="200"/>
      <c r="L43" s="201"/>
      <c r="M43" s="201"/>
    </row>
    <row r="44" spans="1:13" x14ac:dyDescent="0.3">
      <c r="A44" s="711" t="s">
        <v>282</v>
      </c>
      <c r="B44" s="712"/>
      <c r="C44" s="712"/>
      <c r="D44" s="712"/>
      <c r="E44" s="713"/>
      <c r="F44" s="223" t="str">
        <f>IF(A39&gt;0.1,(H24-H43)/H24,"")</f>
        <v/>
      </c>
      <c r="G44" s="179"/>
      <c r="H44" s="211"/>
      <c r="I44" s="224"/>
      <c r="J44" s="224"/>
      <c r="K44" s="224"/>
      <c r="L44" s="224"/>
      <c r="M44" s="224"/>
    </row>
    <row r="45" spans="1:13" x14ac:dyDescent="0.3">
      <c r="A45" s="225"/>
      <c r="B45" s="225"/>
      <c r="C45" s="225"/>
      <c r="D45" s="225"/>
      <c r="E45" s="225"/>
      <c r="F45" s="226"/>
      <c r="G45" s="179"/>
      <c r="H45" s="211"/>
      <c r="I45" s="224"/>
      <c r="J45" s="224"/>
      <c r="K45" s="224"/>
      <c r="L45" s="224"/>
      <c r="M45" s="224"/>
    </row>
    <row r="46" spans="1:13" x14ac:dyDescent="0.3">
      <c r="A46" s="151" t="s">
        <v>283</v>
      </c>
      <c r="B46" s="151"/>
      <c r="C46" s="151"/>
      <c r="D46" s="151"/>
      <c r="E46" s="151"/>
      <c r="F46" s="151"/>
      <c r="G46" s="151"/>
      <c r="H46" s="151"/>
      <c r="I46" s="702" t="str">
        <f>IF((E29&gt;M9),"NOT Met",IF((E29&lt;M9),"Met Target",""))</f>
        <v>Met Target</v>
      </c>
      <c r="J46" s="703"/>
      <c r="K46" s="151"/>
      <c r="L46" s="154"/>
      <c r="M46" s="211"/>
    </row>
    <row r="47" spans="1:13" x14ac:dyDescent="0.3">
      <c r="A47" s="227" t="s">
        <v>284</v>
      </c>
      <c r="B47" s="228"/>
      <c r="C47" s="228"/>
      <c r="D47" s="228"/>
      <c r="E47" s="228"/>
      <c r="F47" s="228"/>
      <c r="G47" s="228"/>
      <c r="H47" s="228"/>
      <c r="I47" s="228"/>
      <c r="J47" s="228"/>
      <c r="K47" s="228"/>
      <c r="L47" s="228"/>
      <c r="M47" s="228"/>
    </row>
    <row r="48" spans="1:13" x14ac:dyDescent="0.3">
      <c r="A48" s="151" t="s">
        <v>285</v>
      </c>
      <c r="B48" s="151"/>
      <c r="C48" s="151"/>
      <c r="D48" s="151"/>
      <c r="E48" s="151"/>
      <c r="F48" s="151"/>
      <c r="G48" s="151"/>
      <c r="H48" s="151"/>
      <c r="I48" s="702" t="str">
        <f>IF((E31&gt;M11),"NOT Met",IF((E31&lt;M11),"Met Target",""))</f>
        <v>Met Target</v>
      </c>
      <c r="J48" s="703"/>
      <c r="K48" s="151"/>
      <c r="L48" s="151"/>
      <c r="M48" s="211"/>
    </row>
    <row r="49" spans="1:13" x14ac:dyDescent="0.3">
      <c r="A49" s="229" t="s">
        <v>286</v>
      </c>
      <c r="B49" s="229"/>
      <c r="C49" s="229"/>
      <c r="D49" s="229"/>
      <c r="E49" s="229"/>
      <c r="F49" s="229"/>
      <c r="G49" s="229"/>
      <c r="H49" s="229"/>
      <c r="I49" s="702" t="str">
        <f>IF((E33&gt;M13),"NOT Met",IF((E33&lt;M13),"Met Target",""))</f>
        <v>Met Target</v>
      </c>
      <c r="J49" s="703"/>
      <c r="K49" s="229"/>
      <c r="L49" s="229"/>
      <c r="M49" s="211"/>
    </row>
    <row r="50" spans="1:13" x14ac:dyDescent="0.3">
      <c r="A50" s="227" t="s">
        <v>287</v>
      </c>
      <c r="B50" s="228"/>
      <c r="C50" s="228"/>
      <c r="D50" s="228"/>
      <c r="E50" s="228"/>
      <c r="F50" s="228"/>
      <c r="G50" s="228"/>
      <c r="H50" s="228"/>
      <c r="I50" s="228"/>
      <c r="J50" s="228"/>
      <c r="K50" s="228"/>
      <c r="L50" s="228"/>
      <c r="M50" s="228"/>
    </row>
    <row r="51" spans="1:13" x14ac:dyDescent="0.3">
      <c r="A51" s="229" t="s">
        <v>288</v>
      </c>
      <c r="B51" s="154"/>
      <c r="C51" s="154"/>
      <c r="D51" s="154"/>
      <c r="E51" s="154"/>
      <c r="F51" s="154"/>
      <c r="G51" s="154"/>
      <c r="H51" s="154"/>
      <c r="I51" s="154"/>
      <c r="J51" s="154"/>
      <c r="K51" s="154"/>
      <c r="L51" s="154"/>
      <c r="M51" s="154"/>
    </row>
    <row r="52" spans="1:13" x14ac:dyDescent="0.3">
      <c r="A52" s="154"/>
      <c r="B52" s="154" t="s">
        <v>289</v>
      </c>
      <c r="C52" s="154"/>
      <c r="D52" s="154"/>
      <c r="E52" s="179"/>
      <c r="F52" s="154"/>
      <c r="G52" s="154"/>
      <c r="H52" s="154"/>
      <c r="I52" s="704"/>
      <c r="J52" s="705"/>
      <c r="K52" s="154"/>
      <c r="L52" s="154"/>
      <c r="M52" s="154"/>
    </row>
    <row r="53" spans="1:13" x14ac:dyDescent="0.3">
      <c r="A53" s="157" t="s">
        <v>290</v>
      </c>
      <c r="B53" s="157"/>
      <c r="C53" s="157"/>
      <c r="D53" s="157"/>
      <c r="E53" s="157"/>
      <c r="F53" s="157"/>
      <c r="G53" s="157"/>
      <c r="H53" s="157"/>
      <c r="I53" s="157"/>
      <c r="J53" s="157"/>
      <c r="K53" s="157"/>
      <c r="L53" s="157"/>
      <c r="M53" s="157"/>
    </row>
    <row r="54" spans="1:13" x14ac:dyDescent="0.3">
      <c r="A54" s="230"/>
      <c r="B54" s="230"/>
      <c r="C54" s="211"/>
      <c r="D54" s="211"/>
      <c r="E54" s="154"/>
      <c r="F54" s="154"/>
      <c r="G54" s="154"/>
      <c r="H54" s="154"/>
      <c r="I54" s="154"/>
      <c r="J54" s="154"/>
      <c r="K54" s="154"/>
      <c r="L54" s="154"/>
      <c r="M54" s="154"/>
    </row>
    <row r="55" spans="1:13" x14ac:dyDescent="0.3">
      <c r="A55" s="231"/>
      <c r="B55" s="231"/>
      <c r="C55" s="231"/>
      <c r="D55" s="231"/>
      <c r="E55" s="231"/>
      <c r="F55" s="231"/>
      <c r="G55" s="231"/>
      <c r="H55" s="231"/>
      <c r="I55" s="231"/>
      <c r="J55" s="232"/>
      <c r="K55" s="232"/>
      <c r="L55" s="706"/>
      <c r="M55" s="706"/>
    </row>
    <row r="56" spans="1:13" x14ac:dyDescent="0.3">
      <c r="A56" s="233" t="s">
        <v>291</v>
      </c>
      <c r="B56" s="154"/>
      <c r="C56" s="233"/>
      <c r="D56" s="233"/>
      <c r="E56" s="233"/>
      <c r="F56" s="233"/>
      <c r="G56" s="233"/>
      <c r="H56" s="233"/>
      <c r="I56" s="233"/>
      <c r="J56" s="233"/>
      <c r="K56" s="233"/>
      <c r="L56" s="233" t="s">
        <v>292</v>
      </c>
      <c r="M56" s="233"/>
    </row>
    <row r="57" spans="1:13" x14ac:dyDescent="0.3">
      <c r="A57" s="179"/>
      <c r="B57" s="179"/>
      <c r="C57" s="179"/>
      <c r="D57" s="179"/>
      <c r="E57" s="179"/>
      <c r="F57" s="179"/>
      <c r="G57" s="179"/>
      <c r="H57" s="179"/>
      <c r="I57" s="179"/>
      <c r="J57" s="179"/>
      <c r="K57" s="179"/>
      <c r="L57" s="179"/>
      <c r="M57" s="179"/>
    </row>
    <row r="58" spans="1:13" x14ac:dyDescent="0.3">
      <c r="A58" s="179"/>
      <c r="B58" s="179"/>
      <c r="C58" s="179"/>
      <c r="D58" s="179"/>
      <c r="E58" s="179"/>
      <c r="F58" s="179"/>
      <c r="G58" s="179"/>
      <c r="H58" s="179"/>
      <c r="I58" s="179"/>
      <c r="J58" s="179"/>
      <c r="K58" s="179"/>
      <c r="L58" s="179"/>
      <c r="M58" s="179"/>
    </row>
    <row r="59" spans="1:13" x14ac:dyDescent="0.3">
      <c r="A59" s="179"/>
      <c r="B59" s="179"/>
      <c r="C59" s="179"/>
      <c r="D59" s="179"/>
      <c r="E59" s="179"/>
      <c r="F59" s="179"/>
      <c r="G59" s="179"/>
      <c r="H59" s="179"/>
      <c r="I59" s="179"/>
      <c r="J59" s="179"/>
      <c r="K59" s="179"/>
      <c r="L59" s="179"/>
      <c r="M59" s="179"/>
    </row>
    <row r="60" spans="1:13" x14ac:dyDescent="0.3">
      <c r="A60" s="179"/>
      <c r="B60" s="179"/>
      <c r="C60" s="179"/>
      <c r="D60" s="179"/>
      <c r="E60" s="179"/>
      <c r="F60" s="179"/>
      <c r="G60" s="179"/>
      <c r="H60" s="179"/>
      <c r="I60" s="179"/>
      <c r="J60" s="179"/>
      <c r="K60" s="179"/>
      <c r="L60" s="179"/>
      <c r="M60" s="179"/>
    </row>
    <row r="61" spans="1:13" x14ac:dyDescent="0.3">
      <c r="A61" s="179"/>
      <c r="B61" s="179"/>
      <c r="C61" s="179"/>
      <c r="D61" s="179"/>
      <c r="E61" s="179"/>
      <c r="F61" s="179"/>
      <c r="G61" s="179"/>
      <c r="H61" s="179"/>
      <c r="I61" s="179"/>
      <c r="J61" s="179"/>
      <c r="K61" s="179"/>
      <c r="L61" s="179"/>
      <c r="M61" s="179"/>
    </row>
    <row r="62" spans="1:13" x14ac:dyDescent="0.3">
      <c r="A62" s="179"/>
      <c r="B62" s="179"/>
      <c r="C62" s="179"/>
      <c r="D62" s="179"/>
      <c r="E62" s="179"/>
      <c r="F62" s="179"/>
      <c r="G62" s="179"/>
      <c r="H62" s="179"/>
      <c r="I62" s="179"/>
      <c r="J62" s="179"/>
      <c r="K62" s="179"/>
      <c r="L62" s="179"/>
      <c r="M62" s="179"/>
    </row>
    <row r="63" spans="1:13" x14ac:dyDescent="0.3">
      <c r="A63" s="179"/>
      <c r="B63" s="179"/>
      <c r="C63" s="179"/>
      <c r="D63" s="179"/>
      <c r="E63" s="179"/>
      <c r="F63" s="179"/>
      <c r="G63" s="179"/>
      <c r="H63" s="179"/>
      <c r="I63" s="179"/>
      <c r="J63" s="179"/>
      <c r="K63" s="179"/>
      <c r="L63" s="179"/>
      <c r="M63" s="179"/>
    </row>
    <row r="64" spans="1:13" x14ac:dyDescent="0.3">
      <c r="A64" s="179"/>
      <c r="B64" s="179"/>
      <c r="C64" s="179"/>
      <c r="D64" s="179"/>
      <c r="E64" s="179"/>
      <c r="F64" s="179"/>
      <c r="G64" s="179"/>
      <c r="H64" s="179"/>
      <c r="I64" s="179"/>
      <c r="J64" s="179"/>
      <c r="K64" s="179"/>
      <c r="L64" s="179"/>
      <c r="M64" s="179"/>
    </row>
    <row r="65" spans="1:13" x14ac:dyDescent="0.3">
      <c r="A65" s="179"/>
      <c r="B65" s="179"/>
      <c r="C65" s="179"/>
      <c r="D65" s="179"/>
      <c r="E65" s="179"/>
      <c r="F65" s="179"/>
      <c r="G65" s="179"/>
      <c r="H65" s="179"/>
      <c r="I65" s="179"/>
      <c r="J65" s="179"/>
      <c r="K65" s="179"/>
      <c r="L65" s="179"/>
      <c r="M65" s="179"/>
    </row>
    <row r="66" spans="1:13" x14ac:dyDescent="0.3">
      <c r="A66" s="179"/>
      <c r="B66" s="179"/>
      <c r="C66" s="179"/>
      <c r="D66" s="179"/>
      <c r="E66" s="179"/>
      <c r="F66" s="179"/>
      <c r="G66" s="179"/>
      <c r="H66" s="179"/>
      <c r="I66" s="179"/>
      <c r="J66" s="179"/>
      <c r="K66" s="179"/>
      <c r="L66" s="179"/>
      <c r="M66" s="179"/>
    </row>
    <row r="67" spans="1:13" x14ac:dyDescent="0.3">
      <c r="A67" s="179"/>
      <c r="B67" s="179"/>
      <c r="C67" s="179"/>
      <c r="D67" s="179"/>
      <c r="E67" s="179"/>
      <c r="F67" s="179"/>
      <c r="G67" s="179"/>
      <c r="H67" s="179"/>
      <c r="I67" s="179"/>
      <c r="J67" s="179"/>
      <c r="K67" s="179"/>
      <c r="L67" s="179"/>
      <c r="M67" s="179"/>
    </row>
    <row r="68" spans="1:13" x14ac:dyDescent="0.3">
      <c r="A68" s="179"/>
      <c r="B68" s="179"/>
      <c r="C68" s="179"/>
      <c r="D68" s="179"/>
      <c r="E68" s="179"/>
      <c r="F68" s="179"/>
      <c r="G68" s="179"/>
      <c r="H68" s="179"/>
      <c r="I68" s="179"/>
      <c r="J68" s="179"/>
      <c r="K68" s="179"/>
      <c r="L68" s="179"/>
      <c r="M68" s="179"/>
    </row>
    <row r="69" spans="1:13" x14ac:dyDescent="0.3">
      <c r="A69" s="179"/>
      <c r="B69" s="179"/>
      <c r="C69" s="179"/>
      <c r="D69" s="179"/>
      <c r="E69" s="179"/>
      <c r="F69" s="179"/>
      <c r="G69" s="179"/>
      <c r="H69" s="179"/>
      <c r="I69" s="179"/>
      <c r="J69" s="179"/>
      <c r="K69" s="179"/>
      <c r="L69" s="179"/>
      <c r="M69" s="179"/>
    </row>
    <row r="70" spans="1:13" x14ac:dyDescent="0.3">
      <c r="A70" s="179"/>
      <c r="B70" s="179"/>
      <c r="C70" s="179"/>
      <c r="D70" s="179"/>
      <c r="E70" s="179"/>
      <c r="F70" s="179"/>
      <c r="G70" s="179"/>
      <c r="H70" s="179"/>
      <c r="I70" s="179"/>
      <c r="J70" s="179"/>
      <c r="K70" s="179"/>
      <c r="L70" s="179"/>
      <c r="M70" s="179"/>
    </row>
    <row r="71" spans="1:13" x14ac:dyDescent="0.3">
      <c r="A71" s="179"/>
      <c r="B71" s="179"/>
      <c r="C71" s="179"/>
      <c r="D71" s="179"/>
      <c r="E71" s="179"/>
      <c r="F71" s="179"/>
      <c r="G71" s="179"/>
      <c r="H71" s="179"/>
      <c r="I71" s="179"/>
      <c r="J71" s="179"/>
      <c r="K71" s="179"/>
      <c r="L71" s="179"/>
      <c r="M71" s="179"/>
    </row>
    <row r="72" spans="1:13" x14ac:dyDescent="0.3">
      <c r="A72" s="179"/>
      <c r="B72" s="179"/>
      <c r="C72" s="179"/>
      <c r="D72" s="179"/>
      <c r="E72" s="179"/>
      <c r="F72" s="179"/>
      <c r="G72" s="179"/>
      <c r="H72" s="179"/>
      <c r="I72" s="179"/>
      <c r="J72" s="179"/>
      <c r="K72" s="179"/>
      <c r="L72" s="179"/>
      <c r="M72" s="179"/>
    </row>
    <row r="73" spans="1:13" x14ac:dyDescent="0.3">
      <c r="A73" s="179"/>
      <c r="B73" s="179"/>
      <c r="C73" s="179"/>
      <c r="D73" s="179"/>
      <c r="E73" s="179"/>
      <c r="F73" s="179"/>
      <c r="G73" s="179"/>
      <c r="H73" s="179"/>
      <c r="I73" s="179"/>
      <c r="J73" s="179"/>
      <c r="K73" s="179"/>
      <c r="L73" s="179"/>
      <c r="M73" s="179"/>
    </row>
    <row r="74" spans="1:13" x14ac:dyDescent="0.3">
      <c r="A74" s="179"/>
      <c r="B74" s="179"/>
      <c r="C74" s="179"/>
      <c r="D74" s="179"/>
      <c r="E74" s="179"/>
      <c r="F74" s="179"/>
      <c r="G74" s="179"/>
      <c r="H74" s="179"/>
      <c r="I74" s="179"/>
      <c r="J74" s="179"/>
      <c r="K74" s="179"/>
      <c r="L74" s="179"/>
      <c r="M74" s="179"/>
    </row>
    <row r="75" spans="1:13" x14ac:dyDescent="0.3">
      <c r="A75" s="179"/>
      <c r="B75" s="179"/>
      <c r="C75" s="179"/>
      <c r="D75" s="179"/>
      <c r="E75" s="179"/>
      <c r="F75" s="179"/>
      <c r="G75" s="179"/>
      <c r="H75" s="179"/>
      <c r="I75" s="179"/>
      <c r="J75" s="179"/>
      <c r="K75" s="179"/>
      <c r="L75" s="179"/>
      <c r="M75" s="179"/>
    </row>
    <row r="76" spans="1:13" x14ac:dyDescent="0.3">
      <c r="A76" s="179"/>
      <c r="B76" s="179"/>
      <c r="C76" s="179"/>
      <c r="D76" s="179"/>
      <c r="E76" s="179"/>
      <c r="F76" s="179"/>
      <c r="G76" s="179"/>
      <c r="H76" s="179"/>
      <c r="I76" s="179"/>
      <c r="J76" s="179"/>
      <c r="K76" s="179"/>
      <c r="L76" s="179"/>
      <c r="M76" s="179"/>
    </row>
    <row r="77" spans="1:13" x14ac:dyDescent="0.3">
      <c r="A77" s="179"/>
      <c r="B77" s="179"/>
      <c r="C77" s="179"/>
      <c r="D77" s="179"/>
      <c r="E77" s="179"/>
      <c r="F77" s="179"/>
      <c r="G77" s="179"/>
      <c r="H77" s="179"/>
      <c r="I77" s="179"/>
      <c r="J77" s="179"/>
      <c r="K77" s="179"/>
      <c r="L77" s="179"/>
      <c r="M77" s="179"/>
    </row>
    <row r="78" spans="1:13" x14ac:dyDescent="0.3">
      <c r="A78" s="179"/>
      <c r="B78" s="179"/>
      <c r="C78" s="179"/>
      <c r="D78" s="179"/>
      <c r="E78" s="179"/>
      <c r="F78" s="179"/>
      <c r="G78" s="179"/>
      <c r="H78" s="179"/>
      <c r="I78" s="179"/>
      <c r="J78" s="179"/>
      <c r="K78" s="179"/>
      <c r="L78" s="179"/>
      <c r="M78" s="179"/>
    </row>
    <row r="79" spans="1:13" x14ac:dyDescent="0.3">
      <c r="A79" s="179"/>
      <c r="B79" s="179"/>
      <c r="C79" s="179"/>
      <c r="D79" s="179"/>
      <c r="E79" s="179"/>
      <c r="F79" s="179"/>
      <c r="G79" s="179"/>
      <c r="H79" s="179"/>
      <c r="I79" s="179"/>
      <c r="J79" s="179"/>
      <c r="K79" s="179"/>
      <c r="L79" s="179"/>
      <c r="M79" s="179"/>
    </row>
    <row r="80" spans="1:13" x14ac:dyDescent="0.3">
      <c r="A80" s="179"/>
      <c r="B80" s="179"/>
      <c r="C80" s="179"/>
      <c r="D80" s="179"/>
      <c r="E80" s="179"/>
      <c r="F80" s="179"/>
      <c r="G80" s="179"/>
      <c r="H80" s="179"/>
      <c r="I80" s="179"/>
      <c r="J80" s="179"/>
      <c r="K80" s="179"/>
      <c r="L80" s="179"/>
      <c r="M80" s="179"/>
    </row>
  </sheetData>
  <sheetProtection algorithmName="SHA-512" hashValue="YI5AtuJRgyXVc+CwyLUDNyAy07Yj5CdlWtvFI4ZKUSSHfIGT6Q0xWMr+tYKWVNriAyuxNuzovUsQ+LQY2MVauw==" saltValue="fr+T/4puv/Uc2vdELde0Mg==" spinCount="100000" sheet="1" selectLockedCells="1"/>
  <mergeCells count="9">
    <mergeCell ref="I49:J49"/>
    <mergeCell ref="I52:J52"/>
    <mergeCell ref="L55:M55"/>
    <mergeCell ref="C4:H4"/>
    <mergeCell ref="J4:M4"/>
    <mergeCell ref="J26:K26"/>
    <mergeCell ref="A44:E44"/>
    <mergeCell ref="I46:J46"/>
    <mergeCell ref="I48:J48"/>
  </mergeCells>
  <dataValidations count="23">
    <dataValidation allowBlank="1" showInputMessage="1" showErrorMessage="1" promptTitle="Total Dwelling Height" prompt="Vertical distance between the lowest and highest above-grade points within the dwelling pressure boundary." sqref="L26"/>
    <dataValidation allowBlank="1" showInputMessage="1" showErrorMessage="1" promptTitle="Client Name" prompt="Input the name of client" sqref="C4"/>
    <dataValidation type="decimal" allowBlank="1" showInputMessage="1" showErrorMessage="1" promptTitle="Ceiling Height" prompt="Input the average ceiling height for the unit." sqref="H6">
      <formula1>0</formula1>
      <formula2>25</formula2>
    </dataValidation>
    <dataValidation type="whole" allowBlank="1" showInputMessage="1" showErrorMessage="1" promptTitle="Initial blower door reading" prompt="Input the blower door reading from the initial assessment." sqref="E9 E29">
      <formula1>0</formula1>
      <formula2>20000</formula2>
    </dataValidation>
    <dataValidation type="whole" allowBlank="1" showInputMessage="1" showErrorMessage="1" promptTitle="Total Duct Leakage" prompt="Input the total duct leakage reading from the initial assessment." sqref="E31">
      <formula1>0</formula1>
      <formula2>20000</formula2>
    </dataValidation>
    <dataValidation type="whole" allowBlank="1" showInputMessage="1" showErrorMessage="1" promptTitle="Duct Leakage to the Outside" prompt="Input the duct leakage to the outside reading obtained from the initial assessment." sqref="E33">
      <formula1>0</formula1>
      <formula2>20000</formula2>
    </dataValidation>
    <dataValidation type="whole" allowBlank="1" showInputMessage="1" showErrorMessage="1" promptTitle="Blower Door Pascal Reading" prompt="Input the pascal reading from the blower door for this test." sqref="H9 H29">
      <formula1>0</formula1>
      <formula2>55</formula2>
    </dataValidation>
    <dataValidation type="whole" allowBlank="1" showInputMessage="1" showErrorMessage="1" promptTitle="Duct Blaster Pascal Reading" prompt="Input the pascal reading from the duct blaster for this test." sqref="H11 H33 H31 H13">
      <formula1>0</formula1>
      <formula2>26</formula2>
    </dataValidation>
    <dataValidation type="list" allowBlank="1" showInputMessage="1" showErrorMessage="1" promptTitle="Blower Door Ring" prompt="Select the appropriate ring used during this test." sqref="L9 L29">
      <formula1>"Open, A, B, C"</formula1>
    </dataValidation>
    <dataValidation type="list" allowBlank="1" showInputMessage="1" showErrorMessage="1" promptTitle="Duct Blaster Ring" prompt="Select the duct blaster ring used for this test." sqref="L11 L13 L31 L33">
      <formula1>"Open, 1, 2, 3"</formula1>
    </dataValidation>
    <dataValidation allowBlank="1" showInputMessage="1" showErrorMessage="1" promptTitle="Duct Supply Pressure" prompt="Input the pressure measured in the duct system on the supply side. For this test, with the HVAC unit running, you will have your pressure probe in the supply plenum facing into the air flow." sqref="H15 H35"/>
    <dataValidation allowBlank="1" showInputMessage="1" showErrorMessage="1" promptTitle="Return duct pressure" prompt="Input the pressure measured in the duct system on the return side. For this test, with the HVAC unit running, you will have your pressure probe in the return air space facing into the air flow." sqref="K15 K35"/>
    <dataValidation type="whole" allowBlank="1" showInputMessage="1" showErrorMessage="1" promptTitle="Initial Total Duct Leakage" prompt="Input the total duct leakage reading from the initial assessment." sqref="E11">
      <formula1>0</formula1>
      <formula2>20000</formula2>
    </dataValidation>
    <dataValidation type="whole" allowBlank="1" showInputMessage="1" showErrorMessage="1" promptTitle="Initial Duct Leakage to Outside" prompt="Input the duct leakage to the outside reading obtained from the initial assessment." sqref="E13">
      <formula1>0</formula1>
      <formula2>20000</formula2>
    </dataValidation>
    <dataValidation allowBlank="1" showInputMessage="1" showErrorMessage="1" promptTitle="Return Air PP reading" prompt="With blower door running, record the pressure pan reading for the return air. To obtain this reading, you will need to tape off the majority of the return air grill, leaving an open space big enough for your pressure pan to cover and get your reading." sqref="A20 A39"/>
    <dataValidation allowBlank="1" showInputMessage="1" showErrorMessage="1" promptTitle="Register PP Reading" prompt="With the blower door running, record the pressure pan reading for this register." sqref="B20:H20 A22:G22 B39:H39 A41:G41"/>
    <dataValidation allowBlank="1" showInputMessage="1" showErrorMessage="1" promptTitle="CFM reading" prompt="Enter the cfm reading for this exhaust piece of equipment. Use the fan flow meter to determine the flow." sqref="K20:K23 K39:K43"/>
    <dataValidation type="list" allowBlank="1" showInputMessage="1" showErrorMessage="1" promptTitle="Openable window?" prompt="Does the room where this fan exists have an openable window?" sqref="M20:M23 M39:M43">
      <formula1>"Yes, No, NA"</formula1>
    </dataValidation>
    <dataValidation type="list" allowBlank="1" showInputMessage="1" showErrorMessage="1" promptTitle="Terminate Outside?" prompt="Operational exhaust fan must be terminated outside at conclusion of WX work. Does this particular fan terminate outside the building envelope?" sqref="L20:L23">
      <formula1>"Yes, No, NA"</formula1>
    </dataValidation>
    <dataValidation type="list" allowBlank="1" showInputMessage="1" showErrorMessage="1" promptTitle="Terminate Outside?" prompt="Operational exhaust fan absolutely MUST terminate outside at conclusion of WX work. Does this particular fan terminate outside the building envelope? At the final inspection, this true answer MUST BE YES!" sqref="L39:L43">
      <formula1>"Yes, No, NA"</formula1>
    </dataValidation>
    <dataValidation allowBlank="1" showInputMessage="1" showErrorMessage="1" promptTitle="Subrecipient Staff Signature" prompt="By signing this document, you are certifying that all the information above is true and accurate." sqref="A55"/>
    <dataValidation allowBlank="1" showInputMessage="1" showErrorMessage="1" promptTitle="Signature Date" prompt="Record the date you signed this document as completed." sqref="L55"/>
    <dataValidation type="list" allowBlank="1" showInputMessage="1" showErrorMessage="1" promptTitle="Maximize Effort?" prompt="Select whether or not air and duct sealing efforts were maximized on this house. Typically, available air/duct sealing funds should NOT be left if the sealing targets have not been met. Use ZPDs for more effective air sealing." sqref="I52">
      <formula1>"Yes, No"</formula1>
    </dataValidation>
  </dataValidations>
  <pageMargins left="0.7" right="0.7" top="0.75" bottom="0.75" header="0.3" footer="0.3"/>
  <pageSetup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7"/>
  <sheetViews>
    <sheetView workbookViewId="0">
      <selection activeCell="I5" sqref="I5"/>
    </sheetView>
  </sheetViews>
  <sheetFormatPr defaultRowHeight="14.4" x14ac:dyDescent="0.3"/>
  <cols>
    <col min="8" max="8" width="12" bestFit="1" customWidth="1"/>
    <col min="9" max="9" width="15.109375" bestFit="1" customWidth="1"/>
  </cols>
  <sheetData>
    <row r="1" spans="1:10" x14ac:dyDescent="0.3">
      <c r="A1" t="s">
        <v>859</v>
      </c>
    </row>
    <row r="3" spans="1:10" x14ac:dyDescent="0.3">
      <c r="A3" s="445"/>
    </row>
    <row r="4" spans="1:10" x14ac:dyDescent="0.3">
      <c r="I4" s="446" t="s">
        <v>860</v>
      </c>
      <c r="J4" s="446" t="s">
        <v>861</v>
      </c>
    </row>
    <row r="5" spans="1:10" x14ac:dyDescent="0.3">
      <c r="H5" s="446">
        <v>0</v>
      </c>
      <c r="I5" s="447" t="s">
        <v>872</v>
      </c>
      <c r="J5" s="448" t="s">
        <v>872</v>
      </c>
    </row>
    <row r="6" spans="1:10" s="446" customFormat="1" x14ac:dyDescent="0.3">
      <c r="A6" s="446" t="s">
        <v>862</v>
      </c>
      <c r="B6" s="446" t="s">
        <v>863</v>
      </c>
      <c r="C6" s="446" t="s">
        <v>864</v>
      </c>
      <c r="D6" s="446" t="s">
        <v>865</v>
      </c>
      <c r="E6" s="446" t="s">
        <v>866</v>
      </c>
      <c r="F6" s="446" t="s">
        <v>867</v>
      </c>
      <c r="G6" s="446" t="s">
        <v>868</v>
      </c>
      <c r="H6" s="446" t="s">
        <v>869</v>
      </c>
      <c r="J6" s="446" t="s">
        <v>870</v>
      </c>
    </row>
    <row r="7" spans="1:10" s="448" customFormat="1" x14ac:dyDescent="0.3">
      <c r="A7" s="448" t="s">
        <v>873</v>
      </c>
      <c r="B7" s="448" t="s">
        <v>873</v>
      </c>
      <c r="C7" s="448" t="s">
        <v>873</v>
      </c>
      <c r="D7" s="448" t="s">
        <v>873</v>
      </c>
      <c r="E7" s="448" t="s">
        <v>873</v>
      </c>
      <c r="F7" s="448" t="s">
        <v>873</v>
      </c>
      <c r="G7" s="448" t="s">
        <v>872</v>
      </c>
      <c r="H7" s="448" t="b">
        <v>0</v>
      </c>
      <c r="J7" s="448" t="s">
        <v>872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221"/>
  <sheetViews>
    <sheetView workbookViewId="0">
      <selection activeCell="N34" sqref="N34"/>
    </sheetView>
  </sheetViews>
  <sheetFormatPr defaultRowHeight="14.4" x14ac:dyDescent="0.3"/>
  <cols>
    <col min="1" max="1" width="50.33203125" bestFit="1" customWidth="1"/>
    <col min="2" max="2" width="12.6640625" bestFit="1" customWidth="1"/>
  </cols>
  <sheetData>
    <row r="1" spans="1:2" x14ac:dyDescent="0.3">
      <c r="A1" s="390" t="s">
        <v>424</v>
      </c>
      <c r="B1" s="390" t="s">
        <v>425</v>
      </c>
    </row>
    <row r="2" spans="1:2" x14ac:dyDescent="0.3">
      <c r="A2" t="s">
        <v>426</v>
      </c>
      <c r="B2" t="s">
        <v>427</v>
      </c>
    </row>
    <row r="3" spans="1:2" x14ac:dyDescent="0.3">
      <c r="A3" t="s">
        <v>428</v>
      </c>
      <c r="B3" t="s">
        <v>429</v>
      </c>
    </row>
    <row r="4" spans="1:2" x14ac:dyDescent="0.3">
      <c r="A4" t="s">
        <v>430</v>
      </c>
      <c r="B4" t="s">
        <v>431</v>
      </c>
    </row>
    <row r="5" spans="1:2" x14ac:dyDescent="0.3">
      <c r="A5" t="s">
        <v>432</v>
      </c>
      <c r="B5" t="s">
        <v>433</v>
      </c>
    </row>
    <row r="6" spans="1:2" x14ac:dyDescent="0.3">
      <c r="A6" t="s">
        <v>434</v>
      </c>
      <c r="B6" t="s">
        <v>435</v>
      </c>
    </row>
    <row r="7" spans="1:2" x14ac:dyDescent="0.3">
      <c r="A7" t="s">
        <v>436</v>
      </c>
      <c r="B7" t="s">
        <v>437</v>
      </c>
    </row>
    <row r="8" spans="1:2" x14ac:dyDescent="0.3">
      <c r="A8" t="s">
        <v>438</v>
      </c>
      <c r="B8" t="s">
        <v>439</v>
      </c>
    </row>
    <row r="9" spans="1:2" x14ac:dyDescent="0.3">
      <c r="A9" t="s">
        <v>440</v>
      </c>
      <c r="B9" t="s">
        <v>441</v>
      </c>
    </row>
    <row r="10" spans="1:2" x14ac:dyDescent="0.3">
      <c r="A10" t="s">
        <v>442</v>
      </c>
      <c r="B10" t="s">
        <v>443</v>
      </c>
    </row>
    <row r="11" spans="1:2" x14ac:dyDescent="0.3">
      <c r="A11" t="s">
        <v>444</v>
      </c>
      <c r="B11" t="s">
        <v>445</v>
      </c>
    </row>
    <row r="12" spans="1:2" x14ac:dyDescent="0.3">
      <c r="A12" t="s">
        <v>446</v>
      </c>
      <c r="B12" t="s">
        <v>447</v>
      </c>
    </row>
    <row r="13" spans="1:2" x14ac:dyDescent="0.3">
      <c r="A13" t="s">
        <v>448</v>
      </c>
      <c r="B13" t="s">
        <v>449</v>
      </c>
    </row>
    <row r="14" spans="1:2" x14ac:dyDescent="0.3">
      <c r="A14" t="s">
        <v>450</v>
      </c>
      <c r="B14" t="s">
        <v>451</v>
      </c>
    </row>
    <row r="15" spans="1:2" x14ac:dyDescent="0.3">
      <c r="A15" t="s">
        <v>452</v>
      </c>
      <c r="B15" t="s">
        <v>453</v>
      </c>
    </row>
    <row r="16" spans="1:2" x14ac:dyDescent="0.3">
      <c r="A16" t="s">
        <v>454</v>
      </c>
      <c r="B16" t="s">
        <v>455</v>
      </c>
    </row>
    <row r="17" spans="1:2" x14ac:dyDescent="0.3">
      <c r="A17" t="s">
        <v>456</v>
      </c>
      <c r="B17" t="s">
        <v>457</v>
      </c>
    </row>
    <row r="18" spans="1:2" x14ac:dyDescent="0.3">
      <c r="A18" t="s">
        <v>458</v>
      </c>
      <c r="B18" t="s">
        <v>459</v>
      </c>
    </row>
    <row r="19" spans="1:2" x14ac:dyDescent="0.3">
      <c r="A19" t="s">
        <v>460</v>
      </c>
      <c r="B19" t="s">
        <v>461</v>
      </c>
    </row>
    <row r="20" spans="1:2" x14ac:dyDescent="0.3">
      <c r="A20" t="s">
        <v>462</v>
      </c>
      <c r="B20" t="s">
        <v>463</v>
      </c>
    </row>
    <row r="21" spans="1:2" x14ac:dyDescent="0.3">
      <c r="A21" t="s">
        <v>464</v>
      </c>
      <c r="B21" t="s">
        <v>465</v>
      </c>
    </row>
    <row r="22" spans="1:2" x14ac:dyDescent="0.3">
      <c r="A22" t="s">
        <v>466</v>
      </c>
      <c r="B22" t="s">
        <v>467</v>
      </c>
    </row>
    <row r="23" spans="1:2" x14ac:dyDescent="0.3">
      <c r="B23" t="s">
        <v>468</v>
      </c>
    </row>
    <row r="24" spans="1:2" x14ac:dyDescent="0.3">
      <c r="B24" t="s">
        <v>469</v>
      </c>
    </row>
    <row r="25" spans="1:2" x14ac:dyDescent="0.3">
      <c r="B25" t="s">
        <v>470</v>
      </c>
    </row>
    <row r="26" spans="1:2" x14ac:dyDescent="0.3">
      <c r="B26" t="s">
        <v>471</v>
      </c>
    </row>
    <row r="27" spans="1:2" x14ac:dyDescent="0.3">
      <c r="B27" t="s">
        <v>472</v>
      </c>
    </row>
    <row r="28" spans="1:2" x14ac:dyDescent="0.3">
      <c r="B28" t="s">
        <v>473</v>
      </c>
    </row>
    <row r="29" spans="1:2" x14ac:dyDescent="0.3">
      <c r="B29" t="s">
        <v>474</v>
      </c>
    </row>
    <row r="30" spans="1:2" x14ac:dyDescent="0.3">
      <c r="B30" t="s">
        <v>475</v>
      </c>
    </row>
    <row r="31" spans="1:2" x14ac:dyDescent="0.3">
      <c r="B31" t="s">
        <v>476</v>
      </c>
    </row>
    <row r="32" spans="1:2" x14ac:dyDescent="0.3">
      <c r="B32" t="s">
        <v>477</v>
      </c>
    </row>
    <row r="33" spans="2:2" x14ac:dyDescent="0.3">
      <c r="B33" t="s">
        <v>478</v>
      </c>
    </row>
    <row r="34" spans="2:2" x14ac:dyDescent="0.3">
      <c r="B34" t="s">
        <v>479</v>
      </c>
    </row>
    <row r="35" spans="2:2" x14ac:dyDescent="0.3">
      <c r="B35" t="s">
        <v>480</v>
      </c>
    </row>
    <row r="36" spans="2:2" x14ac:dyDescent="0.3">
      <c r="B36" t="s">
        <v>481</v>
      </c>
    </row>
    <row r="37" spans="2:2" x14ac:dyDescent="0.3">
      <c r="B37" t="s">
        <v>482</v>
      </c>
    </row>
    <row r="38" spans="2:2" x14ac:dyDescent="0.3">
      <c r="B38" t="s">
        <v>483</v>
      </c>
    </row>
    <row r="39" spans="2:2" x14ac:dyDescent="0.3">
      <c r="B39" t="s">
        <v>484</v>
      </c>
    </row>
    <row r="40" spans="2:2" x14ac:dyDescent="0.3">
      <c r="B40" t="s">
        <v>485</v>
      </c>
    </row>
    <row r="41" spans="2:2" x14ac:dyDescent="0.3">
      <c r="B41" t="s">
        <v>486</v>
      </c>
    </row>
    <row r="42" spans="2:2" x14ac:dyDescent="0.3">
      <c r="B42" t="s">
        <v>487</v>
      </c>
    </row>
    <row r="43" spans="2:2" x14ac:dyDescent="0.3">
      <c r="B43" t="s">
        <v>488</v>
      </c>
    </row>
    <row r="44" spans="2:2" x14ac:dyDescent="0.3">
      <c r="B44" t="s">
        <v>489</v>
      </c>
    </row>
    <row r="45" spans="2:2" x14ac:dyDescent="0.3">
      <c r="B45" t="s">
        <v>490</v>
      </c>
    </row>
    <row r="46" spans="2:2" x14ac:dyDescent="0.3">
      <c r="B46" t="s">
        <v>491</v>
      </c>
    </row>
    <row r="47" spans="2:2" x14ac:dyDescent="0.3">
      <c r="B47" t="s">
        <v>492</v>
      </c>
    </row>
    <row r="48" spans="2:2" x14ac:dyDescent="0.3">
      <c r="B48" t="s">
        <v>493</v>
      </c>
    </row>
    <row r="49" spans="2:2" x14ac:dyDescent="0.3">
      <c r="B49" t="s">
        <v>494</v>
      </c>
    </row>
    <row r="50" spans="2:2" x14ac:dyDescent="0.3">
      <c r="B50" t="s">
        <v>495</v>
      </c>
    </row>
    <row r="51" spans="2:2" x14ac:dyDescent="0.3">
      <c r="B51" t="s">
        <v>496</v>
      </c>
    </row>
    <row r="52" spans="2:2" x14ac:dyDescent="0.3">
      <c r="B52" t="s">
        <v>497</v>
      </c>
    </row>
    <row r="53" spans="2:2" x14ac:dyDescent="0.3">
      <c r="B53" t="s">
        <v>498</v>
      </c>
    </row>
    <row r="54" spans="2:2" x14ac:dyDescent="0.3">
      <c r="B54" t="s">
        <v>499</v>
      </c>
    </row>
    <row r="55" spans="2:2" x14ac:dyDescent="0.3">
      <c r="B55" t="s">
        <v>500</v>
      </c>
    </row>
    <row r="56" spans="2:2" x14ac:dyDescent="0.3">
      <c r="B56" t="s">
        <v>501</v>
      </c>
    </row>
    <row r="57" spans="2:2" x14ac:dyDescent="0.3">
      <c r="B57" t="s">
        <v>502</v>
      </c>
    </row>
    <row r="58" spans="2:2" x14ac:dyDescent="0.3">
      <c r="B58" t="s">
        <v>503</v>
      </c>
    </row>
    <row r="59" spans="2:2" x14ac:dyDescent="0.3">
      <c r="B59" t="s">
        <v>504</v>
      </c>
    </row>
    <row r="60" spans="2:2" x14ac:dyDescent="0.3">
      <c r="B60" t="s">
        <v>505</v>
      </c>
    </row>
    <row r="61" spans="2:2" x14ac:dyDescent="0.3">
      <c r="B61" t="s">
        <v>506</v>
      </c>
    </row>
    <row r="62" spans="2:2" x14ac:dyDescent="0.3">
      <c r="B62" t="s">
        <v>507</v>
      </c>
    </row>
    <row r="63" spans="2:2" x14ac:dyDescent="0.3">
      <c r="B63" t="s">
        <v>508</v>
      </c>
    </row>
    <row r="64" spans="2:2" x14ac:dyDescent="0.3">
      <c r="B64" t="s">
        <v>509</v>
      </c>
    </row>
    <row r="65" spans="2:2" x14ac:dyDescent="0.3">
      <c r="B65" t="s">
        <v>510</v>
      </c>
    </row>
    <row r="66" spans="2:2" x14ac:dyDescent="0.3">
      <c r="B66" t="s">
        <v>511</v>
      </c>
    </row>
    <row r="67" spans="2:2" x14ac:dyDescent="0.3">
      <c r="B67" t="s">
        <v>512</v>
      </c>
    </row>
    <row r="68" spans="2:2" x14ac:dyDescent="0.3">
      <c r="B68" t="s">
        <v>513</v>
      </c>
    </row>
    <row r="69" spans="2:2" x14ac:dyDescent="0.3">
      <c r="B69" t="s">
        <v>511</v>
      </c>
    </row>
    <row r="70" spans="2:2" x14ac:dyDescent="0.3">
      <c r="B70" t="s">
        <v>512</v>
      </c>
    </row>
    <row r="71" spans="2:2" x14ac:dyDescent="0.3">
      <c r="B71" t="s">
        <v>514</v>
      </c>
    </row>
    <row r="72" spans="2:2" x14ac:dyDescent="0.3">
      <c r="B72" t="s">
        <v>515</v>
      </c>
    </row>
    <row r="73" spans="2:2" x14ac:dyDescent="0.3">
      <c r="B73" t="s">
        <v>516</v>
      </c>
    </row>
    <row r="74" spans="2:2" x14ac:dyDescent="0.3">
      <c r="B74" t="s">
        <v>517</v>
      </c>
    </row>
    <row r="75" spans="2:2" x14ac:dyDescent="0.3">
      <c r="B75" t="s">
        <v>518</v>
      </c>
    </row>
    <row r="76" spans="2:2" x14ac:dyDescent="0.3">
      <c r="B76" t="s">
        <v>519</v>
      </c>
    </row>
    <row r="77" spans="2:2" x14ac:dyDescent="0.3">
      <c r="B77" t="s">
        <v>520</v>
      </c>
    </row>
    <row r="78" spans="2:2" x14ac:dyDescent="0.3">
      <c r="B78" t="s">
        <v>521</v>
      </c>
    </row>
    <row r="79" spans="2:2" x14ac:dyDescent="0.3">
      <c r="B79" t="s">
        <v>522</v>
      </c>
    </row>
    <row r="80" spans="2:2" x14ac:dyDescent="0.3">
      <c r="B80" t="s">
        <v>523</v>
      </c>
    </row>
    <row r="81" spans="2:2" x14ac:dyDescent="0.3">
      <c r="B81" t="s">
        <v>524</v>
      </c>
    </row>
    <row r="82" spans="2:2" x14ac:dyDescent="0.3">
      <c r="B82" t="s">
        <v>525</v>
      </c>
    </row>
    <row r="83" spans="2:2" x14ac:dyDescent="0.3">
      <c r="B83" t="s">
        <v>526</v>
      </c>
    </row>
    <row r="84" spans="2:2" x14ac:dyDescent="0.3">
      <c r="B84" t="s">
        <v>527</v>
      </c>
    </row>
    <row r="85" spans="2:2" x14ac:dyDescent="0.3">
      <c r="B85" t="s">
        <v>528</v>
      </c>
    </row>
    <row r="86" spans="2:2" x14ac:dyDescent="0.3">
      <c r="B86" t="s">
        <v>529</v>
      </c>
    </row>
    <row r="87" spans="2:2" x14ac:dyDescent="0.3">
      <c r="B87" t="s">
        <v>530</v>
      </c>
    </row>
    <row r="88" spans="2:2" x14ac:dyDescent="0.3">
      <c r="B88" t="s">
        <v>531</v>
      </c>
    </row>
    <row r="89" spans="2:2" x14ac:dyDescent="0.3">
      <c r="B89" t="s">
        <v>532</v>
      </c>
    </row>
    <row r="90" spans="2:2" x14ac:dyDescent="0.3">
      <c r="B90" t="s">
        <v>533</v>
      </c>
    </row>
    <row r="91" spans="2:2" x14ac:dyDescent="0.3">
      <c r="B91" t="s">
        <v>534</v>
      </c>
    </row>
    <row r="92" spans="2:2" x14ac:dyDescent="0.3">
      <c r="B92" t="s">
        <v>535</v>
      </c>
    </row>
    <row r="93" spans="2:2" x14ac:dyDescent="0.3">
      <c r="B93" t="s">
        <v>536</v>
      </c>
    </row>
    <row r="94" spans="2:2" x14ac:dyDescent="0.3">
      <c r="B94" t="s">
        <v>537</v>
      </c>
    </row>
    <row r="95" spans="2:2" x14ac:dyDescent="0.3">
      <c r="B95" t="s">
        <v>538</v>
      </c>
    </row>
    <row r="96" spans="2:2" x14ac:dyDescent="0.3">
      <c r="B96" t="s">
        <v>539</v>
      </c>
    </row>
    <row r="97" spans="2:2" x14ac:dyDescent="0.3">
      <c r="B97" t="s">
        <v>540</v>
      </c>
    </row>
    <row r="98" spans="2:2" x14ac:dyDescent="0.3">
      <c r="B98" t="s">
        <v>541</v>
      </c>
    </row>
    <row r="99" spans="2:2" x14ac:dyDescent="0.3">
      <c r="B99" t="s">
        <v>542</v>
      </c>
    </row>
    <row r="100" spans="2:2" x14ac:dyDescent="0.3">
      <c r="B100" t="s">
        <v>543</v>
      </c>
    </row>
    <row r="101" spans="2:2" x14ac:dyDescent="0.3">
      <c r="B101" t="s">
        <v>544</v>
      </c>
    </row>
    <row r="102" spans="2:2" x14ac:dyDescent="0.3">
      <c r="B102" t="s">
        <v>545</v>
      </c>
    </row>
    <row r="103" spans="2:2" x14ac:dyDescent="0.3">
      <c r="B103" t="s">
        <v>546</v>
      </c>
    </row>
    <row r="104" spans="2:2" x14ac:dyDescent="0.3">
      <c r="B104" t="s">
        <v>547</v>
      </c>
    </row>
    <row r="105" spans="2:2" x14ac:dyDescent="0.3">
      <c r="B105" t="s">
        <v>548</v>
      </c>
    </row>
    <row r="106" spans="2:2" x14ac:dyDescent="0.3">
      <c r="B106" t="s">
        <v>549</v>
      </c>
    </row>
    <row r="107" spans="2:2" x14ac:dyDescent="0.3">
      <c r="B107" t="s">
        <v>550</v>
      </c>
    </row>
    <row r="108" spans="2:2" x14ac:dyDescent="0.3">
      <c r="B108" t="s">
        <v>551</v>
      </c>
    </row>
    <row r="109" spans="2:2" x14ac:dyDescent="0.3">
      <c r="B109" t="s">
        <v>552</v>
      </c>
    </row>
    <row r="110" spans="2:2" x14ac:dyDescent="0.3">
      <c r="B110" t="s">
        <v>553</v>
      </c>
    </row>
    <row r="111" spans="2:2" x14ac:dyDescent="0.3">
      <c r="B111" t="s">
        <v>554</v>
      </c>
    </row>
    <row r="112" spans="2:2" x14ac:dyDescent="0.3">
      <c r="B112" t="s">
        <v>555</v>
      </c>
    </row>
    <row r="113" spans="2:2" x14ac:dyDescent="0.3">
      <c r="B113" t="s">
        <v>556</v>
      </c>
    </row>
    <row r="114" spans="2:2" x14ac:dyDescent="0.3">
      <c r="B114" t="s">
        <v>557</v>
      </c>
    </row>
    <row r="115" spans="2:2" x14ac:dyDescent="0.3">
      <c r="B115" t="s">
        <v>558</v>
      </c>
    </row>
    <row r="116" spans="2:2" x14ac:dyDescent="0.3">
      <c r="B116" t="s">
        <v>559</v>
      </c>
    </row>
    <row r="117" spans="2:2" x14ac:dyDescent="0.3">
      <c r="B117" t="s">
        <v>560</v>
      </c>
    </row>
    <row r="118" spans="2:2" x14ac:dyDescent="0.3">
      <c r="B118" t="s">
        <v>561</v>
      </c>
    </row>
    <row r="119" spans="2:2" x14ac:dyDescent="0.3">
      <c r="B119" t="s">
        <v>562</v>
      </c>
    </row>
    <row r="120" spans="2:2" x14ac:dyDescent="0.3">
      <c r="B120" t="s">
        <v>563</v>
      </c>
    </row>
    <row r="121" spans="2:2" x14ac:dyDescent="0.3">
      <c r="B121" t="s">
        <v>564</v>
      </c>
    </row>
    <row r="122" spans="2:2" x14ac:dyDescent="0.3">
      <c r="B122" t="s">
        <v>565</v>
      </c>
    </row>
    <row r="123" spans="2:2" x14ac:dyDescent="0.3">
      <c r="B123" t="s">
        <v>566</v>
      </c>
    </row>
    <row r="124" spans="2:2" x14ac:dyDescent="0.3">
      <c r="B124" t="s">
        <v>567</v>
      </c>
    </row>
    <row r="125" spans="2:2" x14ac:dyDescent="0.3">
      <c r="B125" t="s">
        <v>568</v>
      </c>
    </row>
    <row r="126" spans="2:2" x14ac:dyDescent="0.3">
      <c r="B126" t="s">
        <v>569</v>
      </c>
    </row>
    <row r="127" spans="2:2" x14ac:dyDescent="0.3">
      <c r="B127" t="s">
        <v>570</v>
      </c>
    </row>
    <row r="128" spans="2:2" x14ac:dyDescent="0.3">
      <c r="B128" t="s">
        <v>571</v>
      </c>
    </row>
    <row r="129" spans="2:2" x14ac:dyDescent="0.3">
      <c r="B129" t="s">
        <v>572</v>
      </c>
    </row>
    <row r="130" spans="2:2" x14ac:dyDescent="0.3">
      <c r="B130" t="s">
        <v>573</v>
      </c>
    </row>
    <row r="131" spans="2:2" x14ac:dyDescent="0.3">
      <c r="B131" t="s">
        <v>574</v>
      </c>
    </row>
    <row r="132" spans="2:2" x14ac:dyDescent="0.3">
      <c r="B132" t="s">
        <v>575</v>
      </c>
    </row>
    <row r="133" spans="2:2" x14ac:dyDescent="0.3">
      <c r="B133" t="s">
        <v>576</v>
      </c>
    </row>
    <row r="134" spans="2:2" x14ac:dyDescent="0.3">
      <c r="B134" t="s">
        <v>577</v>
      </c>
    </row>
    <row r="135" spans="2:2" x14ac:dyDescent="0.3">
      <c r="B135" t="s">
        <v>578</v>
      </c>
    </row>
    <row r="136" spans="2:2" x14ac:dyDescent="0.3">
      <c r="B136" t="s">
        <v>579</v>
      </c>
    </row>
    <row r="137" spans="2:2" x14ac:dyDescent="0.3">
      <c r="B137" t="s">
        <v>580</v>
      </c>
    </row>
    <row r="138" spans="2:2" x14ac:dyDescent="0.3">
      <c r="B138" t="s">
        <v>581</v>
      </c>
    </row>
    <row r="139" spans="2:2" x14ac:dyDescent="0.3">
      <c r="B139" t="s">
        <v>582</v>
      </c>
    </row>
    <row r="140" spans="2:2" x14ac:dyDescent="0.3">
      <c r="B140" t="s">
        <v>583</v>
      </c>
    </row>
    <row r="141" spans="2:2" x14ac:dyDescent="0.3">
      <c r="B141" t="s">
        <v>584</v>
      </c>
    </row>
    <row r="142" spans="2:2" x14ac:dyDescent="0.3">
      <c r="B142" t="s">
        <v>585</v>
      </c>
    </row>
    <row r="143" spans="2:2" x14ac:dyDescent="0.3">
      <c r="B143" t="s">
        <v>586</v>
      </c>
    </row>
    <row r="144" spans="2:2" x14ac:dyDescent="0.3">
      <c r="B144" t="s">
        <v>587</v>
      </c>
    </row>
    <row r="145" spans="2:2" x14ac:dyDescent="0.3">
      <c r="B145" t="s">
        <v>588</v>
      </c>
    </row>
    <row r="146" spans="2:2" x14ac:dyDescent="0.3">
      <c r="B146" t="s">
        <v>589</v>
      </c>
    </row>
    <row r="147" spans="2:2" x14ac:dyDescent="0.3">
      <c r="B147" t="s">
        <v>590</v>
      </c>
    </row>
    <row r="148" spans="2:2" x14ac:dyDescent="0.3">
      <c r="B148" t="s">
        <v>591</v>
      </c>
    </row>
    <row r="149" spans="2:2" x14ac:dyDescent="0.3">
      <c r="B149" t="s">
        <v>592</v>
      </c>
    </row>
    <row r="150" spans="2:2" x14ac:dyDescent="0.3">
      <c r="B150" t="s">
        <v>593</v>
      </c>
    </row>
    <row r="151" spans="2:2" x14ac:dyDescent="0.3">
      <c r="B151" t="s">
        <v>594</v>
      </c>
    </row>
    <row r="152" spans="2:2" x14ac:dyDescent="0.3">
      <c r="B152" t="s">
        <v>595</v>
      </c>
    </row>
    <row r="153" spans="2:2" x14ac:dyDescent="0.3">
      <c r="B153" t="s">
        <v>596</v>
      </c>
    </row>
    <row r="154" spans="2:2" x14ac:dyDescent="0.3">
      <c r="B154" t="s">
        <v>597</v>
      </c>
    </row>
    <row r="155" spans="2:2" x14ac:dyDescent="0.3">
      <c r="B155" t="s">
        <v>598</v>
      </c>
    </row>
    <row r="156" spans="2:2" x14ac:dyDescent="0.3">
      <c r="B156" t="s">
        <v>599</v>
      </c>
    </row>
    <row r="157" spans="2:2" x14ac:dyDescent="0.3">
      <c r="B157" t="s">
        <v>600</v>
      </c>
    </row>
    <row r="158" spans="2:2" x14ac:dyDescent="0.3">
      <c r="B158" t="s">
        <v>601</v>
      </c>
    </row>
    <row r="159" spans="2:2" x14ac:dyDescent="0.3">
      <c r="B159" t="s">
        <v>602</v>
      </c>
    </row>
    <row r="160" spans="2:2" x14ac:dyDescent="0.3">
      <c r="B160" t="s">
        <v>603</v>
      </c>
    </row>
    <row r="161" spans="2:2" x14ac:dyDescent="0.3">
      <c r="B161" t="s">
        <v>604</v>
      </c>
    </row>
    <row r="162" spans="2:2" x14ac:dyDescent="0.3">
      <c r="B162" t="s">
        <v>605</v>
      </c>
    </row>
    <row r="163" spans="2:2" x14ac:dyDescent="0.3">
      <c r="B163" t="s">
        <v>606</v>
      </c>
    </row>
    <row r="164" spans="2:2" x14ac:dyDescent="0.3">
      <c r="B164" t="s">
        <v>607</v>
      </c>
    </row>
    <row r="165" spans="2:2" x14ac:dyDescent="0.3">
      <c r="B165" t="s">
        <v>608</v>
      </c>
    </row>
    <row r="166" spans="2:2" x14ac:dyDescent="0.3">
      <c r="B166" t="s">
        <v>609</v>
      </c>
    </row>
    <row r="167" spans="2:2" x14ac:dyDescent="0.3">
      <c r="B167" t="s">
        <v>610</v>
      </c>
    </row>
    <row r="168" spans="2:2" x14ac:dyDescent="0.3">
      <c r="B168" t="s">
        <v>611</v>
      </c>
    </row>
    <row r="169" spans="2:2" x14ac:dyDescent="0.3">
      <c r="B169" t="s">
        <v>612</v>
      </c>
    </row>
    <row r="170" spans="2:2" x14ac:dyDescent="0.3">
      <c r="B170" t="s">
        <v>613</v>
      </c>
    </row>
    <row r="171" spans="2:2" x14ac:dyDescent="0.3">
      <c r="B171" t="s">
        <v>614</v>
      </c>
    </row>
    <row r="172" spans="2:2" x14ac:dyDescent="0.3">
      <c r="B172" t="s">
        <v>615</v>
      </c>
    </row>
    <row r="173" spans="2:2" x14ac:dyDescent="0.3">
      <c r="B173" t="s">
        <v>616</v>
      </c>
    </row>
    <row r="174" spans="2:2" x14ac:dyDescent="0.3">
      <c r="B174" t="s">
        <v>617</v>
      </c>
    </row>
    <row r="175" spans="2:2" x14ac:dyDescent="0.3">
      <c r="B175" t="s">
        <v>618</v>
      </c>
    </row>
    <row r="176" spans="2:2" x14ac:dyDescent="0.3">
      <c r="B176" t="s">
        <v>619</v>
      </c>
    </row>
    <row r="177" spans="2:2" x14ac:dyDescent="0.3">
      <c r="B177" t="s">
        <v>620</v>
      </c>
    </row>
    <row r="178" spans="2:2" x14ac:dyDescent="0.3">
      <c r="B178" t="s">
        <v>621</v>
      </c>
    </row>
    <row r="179" spans="2:2" x14ac:dyDescent="0.3">
      <c r="B179" t="s">
        <v>622</v>
      </c>
    </row>
    <row r="180" spans="2:2" x14ac:dyDescent="0.3">
      <c r="B180" t="s">
        <v>623</v>
      </c>
    </row>
    <row r="181" spans="2:2" x14ac:dyDescent="0.3">
      <c r="B181" t="s">
        <v>624</v>
      </c>
    </row>
    <row r="182" spans="2:2" x14ac:dyDescent="0.3">
      <c r="B182" t="s">
        <v>625</v>
      </c>
    </row>
    <row r="183" spans="2:2" x14ac:dyDescent="0.3">
      <c r="B183" t="s">
        <v>626</v>
      </c>
    </row>
    <row r="184" spans="2:2" x14ac:dyDescent="0.3">
      <c r="B184" t="s">
        <v>627</v>
      </c>
    </row>
    <row r="185" spans="2:2" x14ac:dyDescent="0.3">
      <c r="B185" t="s">
        <v>628</v>
      </c>
    </row>
    <row r="186" spans="2:2" x14ac:dyDescent="0.3">
      <c r="B186" t="s">
        <v>629</v>
      </c>
    </row>
    <row r="187" spans="2:2" x14ac:dyDescent="0.3">
      <c r="B187" t="s">
        <v>630</v>
      </c>
    </row>
    <row r="188" spans="2:2" x14ac:dyDescent="0.3">
      <c r="B188" t="s">
        <v>631</v>
      </c>
    </row>
    <row r="189" spans="2:2" x14ac:dyDescent="0.3">
      <c r="B189" t="s">
        <v>632</v>
      </c>
    </row>
    <row r="190" spans="2:2" x14ac:dyDescent="0.3">
      <c r="B190" t="s">
        <v>633</v>
      </c>
    </row>
    <row r="191" spans="2:2" x14ac:dyDescent="0.3">
      <c r="B191" t="s">
        <v>634</v>
      </c>
    </row>
    <row r="192" spans="2:2" x14ac:dyDescent="0.3">
      <c r="B192" t="s">
        <v>635</v>
      </c>
    </row>
    <row r="193" spans="2:2" x14ac:dyDescent="0.3">
      <c r="B193" t="s">
        <v>636</v>
      </c>
    </row>
    <row r="194" spans="2:2" x14ac:dyDescent="0.3">
      <c r="B194" t="s">
        <v>637</v>
      </c>
    </row>
    <row r="195" spans="2:2" x14ac:dyDescent="0.3">
      <c r="B195" t="s">
        <v>638</v>
      </c>
    </row>
    <row r="196" spans="2:2" x14ac:dyDescent="0.3">
      <c r="B196" t="s">
        <v>639</v>
      </c>
    </row>
    <row r="197" spans="2:2" x14ac:dyDescent="0.3">
      <c r="B197" t="s">
        <v>640</v>
      </c>
    </row>
    <row r="198" spans="2:2" x14ac:dyDescent="0.3">
      <c r="B198" t="s">
        <v>641</v>
      </c>
    </row>
    <row r="199" spans="2:2" x14ac:dyDescent="0.3">
      <c r="B199" t="s">
        <v>642</v>
      </c>
    </row>
    <row r="200" spans="2:2" x14ac:dyDescent="0.3">
      <c r="B200" t="s">
        <v>643</v>
      </c>
    </row>
    <row r="201" spans="2:2" x14ac:dyDescent="0.3">
      <c r="B201" t="s">
        <v>644</v>
      </c>
    </row>
    <row r="202" spans="2:2" x14ac:dyDescent="0.3">
      <c r="B202" t="s">
        <v>645</v>
      </c>
    </row>
    <row r="203" spans="2:2" x14ac:dyDescent="0.3">
      <c r="B203" t="s">
        <v>646</v>
      </c>
    </row>
    <row r="204" spans="2:2" x14ac:dyDescent="0.3">
      <c r="B204" t="s">
        <v>647</v>
      </c>
    </row>
    <row r="205" spans="2:2" x14ac:dyDescent="0.3">
      <c r="B205" t="s">
        <v>648</v>
      </c>
    </row>
    <row r="206" spans="2:2" x14ac:dyDescent="0.3">
      <c r="B206" t="s">
        <v>649</v>
      </c>
    </row>
    <row r="207" spans="2:2" x14ac:dyDescent="0.3">
      <c r="B207" t="s">
        <v>650</v>
      </c>
    </row>
    <row r="208" spans="2:2" x14ac:dyDescent="0.3">
      <c r="B208" t="s">
        <v>651</v>
      </c>
    </row>
    <row r="209" spans="2:2" x14ac:dyDescent="0.3">
      <c r="B209" t="s">
        <v>652</v>
      </c>
    </row>
    <row r="210" spans="2:2" x14ac:dyDescent="0.3">
      <c r="B210" t="s">
        <v>653</v>
      </c>
    </row>
    <row r="211" spans="2:2" x14ac:dyDescent="0.3">
      <c r="B211" t="s">
        <v>654</v>
      </c>
    </row>
    <row r="212" spans="2:2" x14ac:dyDescent="0.3">
      <c r="B212" t="s">
        <v>655</v>
      </c>
    </row>
    <row r="213" spans="2:2" x14ac:dyDescent="0.3">
      <c r="B213" t="s">
        <v>656</v>
      </c>
    </row>
    <row r="214" spans="2:2" x14ac:dyDescent="0.3">
      <c r="B214" t="s">
        <v>657</v>
      </c>
    </row>
    <row r="215" spans="2:2" x14ac:dyDescent="0.3">
      <c r="B215" t="s">
        <v>658</v>
      </c>
    </row>
    <row r="216" spans="2:2" x14ac:dyDescent="0.3">
      <c r="B216" t="s">
        <v>659</v>
      </c>
    </row>
    <row r="217" spans="2:2" x14ac:dyDescent="0.3">
      <c r="B217" t="s">
        <v>660</v>
      </c>
    </row>
    <row r="218" spans="2:2" x14ac:dyDescent="0.3">
      <c r="B218" t="s">
        <v>661</v>
      </c>
    </row>
    <row r="219" spans="2:2" x14ac:dyDescent="0.3">
      <c r="B219" t="s">
        <v>662</v>
      </c>
    </row>
    <row r="220" spans="2:2" x14ac:dyDescent="0.3">
      <c r="B220" t="s">
        <v>663</v>
      </c>
    </row>
    <row r="221" spans="2:2" x14ac:dyDescent="0.3">
      <c r="B221" t="s">
        <v>664</v>
      </c>
    </row>
  </sheetData>
  <sheetProtection algorithmName="SHA-512" hashValue="fNeud0YYlbWtbepu45iSbD0XZl7oOCJVJO2+rUginsAlWbzfZoRlCQCRMjtBZMkmJT9ck29yU/ZMI6Id1UGqSw==" saltValue="Htly9XtegOZTsxSJSU0ZfA=="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B35"/>
  <sheetViews>
    <sheetView topLeftCell="AB1" workbookViewId="0">
      <selection activeCell="AA1" sqref="A1:AA1048576"/>
    </sheetView>
  </sheetViews>
  <sheetFormatPr defaultRowHeight="14.4" x14ac:dyDescent="0.3"/>
  <cols>
    <col min="1" max="2" width="5" style="236" hidden="1" customWidth="1"/>
    <col min="3" max="3" width="8" style="236" hidden="1" customWidth="1"/>
    <col min="4" max="4" width="9.109375" style="236" hidden="1" customWidth="1"/>
    <col min="5" max="5" width="3.5546875" style="236" hidden="1" customWidth="1"/>
    <col min="6" max="6" width="7.33203125" style="236" hidden="1" customWidth="1"/>
    <col min="7" max="7" width="9" style="236" hidden="1" customWidth="1"/>
    <col min="8" max="10" width="12" style="236" hidden="1" customWidth="1"/>
    <col min="11" max="11" width="11" style="236" hidden="1" customWidth="1"/>
    <col min="12" max="12" width="8.88671875" style="236" hidden="1" customWidth="1"/>
    <col min="13" max="13" width="135.44140625" style="236" hidden="1" customWidth="1"/>
    <col min="14" max="14" width="8.109375" style="236" hidden="1" customWidth="1"/>
    <col min="15" max="15" width="4.88671875" style="236" hidden="1" customWidth="1"/>
    <col min="16" max="16" width="8.109375" style="236" hidden="1" customWidth="1"/>
    <col min="17" max="17" width="4.33203125" style="236" hidden="1" customWidth="1"/>
    <col min="18" max="18" width="2" style="236" hidden="1" customWidth="1"/>
    <col min="19" max="19" width="4" style="236" hidden="1" customWidth="1"/>
    <col min="20" max="20" width="8.109375" style="236" hidden="1" customWidth="1"/>
    <col min="21" max="21" width="6.33203125" style="236" hidden="1" customWidth="1"/>
    <col min="22" max="22" width="2" style="236" hidden="1" customWidth="1"/>
    <col min="23" max="27" width="8.88671875" style="236" hidden="1" customWidth="1"/>
  </cols>
  <sheetData>
    <row r="1" spans="1:28" x14ac:dyDescent="0.3">
      <c r="A1" s="715" t="s">
        <v>297</v>
      </c>
      <c r="B1" s="715"/>
      <c r="C1" s="715"/>
      <c r="F1" s="237">
        <v>1203</v>
      </c>
      <c r="G1" s="237">
        <v>8</v>
      </c>
      <c r="H1" s="237">
        <v>8.5</v>
      </c>
      <c r="I1" s="237">
        <v>9</v>
      </c>
      <c r="J1" s="237">
        <v>9.5</v>
      </c>
      <c r="K1" s="237">
        <v>10</v>
      </c>
      <c r="M1" s="238" t="str">
        <f>IF('Blower Door Duct Blaster Data'!C6&gt;0,'Blower Door Duct Blaster Data'!C6*'Blower Door Duct Blaster Data'!H6,"")</f>
        <v/>
      </c>
      <c r="O1" s="239" t="str">
        <f>IF(AND('Blower Door Duct Blaster Data'!E9&gt;1,'Blower Door Duct Blaster Data'!E9&lt;=1999),9,IF(AND('Blower Door Duct Blaster Data'!E9&gt;=2000,'Blower Door Duct Blaster Data'!E9&lt;=2999),10,IF(AND('Blower Door Duct Blaster Data'!E9&gt;=3000,'Blower Door Duct Blaster Data'!E9&lt;=3999),11,IF(AND('Blower Door Duct Blaster Data'!E9&gt;=4000,'Blower Door Duct Blaster Data'!E9&lt;=4999),12,IF(AND('Blower Door Duct Blaster Data'!C6&gt;1,'Blower Door Duct Blaster Data'!E9&gt;=5000),13,"")))))</f>
        <v/>
      </c>
      <c r="AB1" s="147"/>
    </row>
    <row r="2" spans="1:28" x14ac:dyDescent="0.3">
      <c r="A2" s="236">
        <v>1599</v>
      </c>
      <c r="B2" s="236" t="s">
        <v>298</v>
      </c>
      <c r="F2" s="237" t="s">
        <v>299</v>
      </c>
      <c r="G2" s="237">
        <f>F1*G1</f>
        <v>9624</v>
      </c>
      <c r="H2" s="237">
        <f>F1*H1</f>
        <v>10225.5</v>
      </c>
      <c r="I2" s="237">
        <f>F1*I1</f>
        <v>10827</v>
      </c>
      <c r="J2" s="237">
        <f>F1*J1</f>
        <v>11428.5</v>
      </c>
      <c r="K2" s="237">
        <f>F1*K1</f>
        <v>12030</v>
      </c>
      <c r="M2" s="240"/>
    </row>
    <row r="3" spans="1:28" x14ac:dyDescent="0.3">
      <c r="A3" s="236">
        <v>1600</v>
      </c>
      <c r="B3" s="236">
        <v>0.75</v>
      </c>
      <c r="C3" s="236">
        <f>A3*B3</f>
        <v>1200</v>
      </c>
      <c r="F3" s="237">
        <v>3</v>
      </c>
      <c r="G3" s="241">
        <f>($G$2*F3)/60</f>
        <v>481.2</v>
      </c>
      <c r="H3" s="242">
        <f>($H$2*F3)/60</f>
        <v>511.27499999999998</v>
      </c>
      <c r="I3" s="242">
        <f>(F3*$I$2)/60</f>
        <v>541.35</v>
      </c>
      <c r="J3" s="243">
        <f>(F3*$J$2)/60</f>
        <v>571.42499999999995</v>
      </c>
      <c r="K3" s="243">
        <f>(F3*$K$2)/60</f>
        <v>601.5</v>
      </c>
    </row>
    <row r="4" spans="1:28" x14ac:dyDescent="0.3">
      <c r="A4" s="236">
        <v>2750</v>
      </c>
      <c r="B4" s="236">
        <v>0.75</v>
      </c>
      <c r="C4" s="236">
        <f t="shared" ref="C4:C11" si="0">A4*B4</f>
        <v>2062.5</v>
      </c>
      <c r="F4" s="237">
        <v>4</v>
      </c>
      <c r="G4" s="241">
        <f>($G$2*F4)/60</f>
        <v>641.6</v>
      </c>
      <c r="H4" s="242">
        <f>($H$2*F4)/60</f>
        <v>681.7</v>
      </c>
      <c r="I4" s="242">
        <f>(F4*$I$2)/60</f>
        <v>721.8</v>
      </c>
      <c r="J4" s="243">
        <f>(F4*$J$2)/60</f>
        <v>761.9</v>
      </c>
      <c r="K4" s="243">
        <f>(F4*$K$2)/60</f>
        <v>802</v>
      </c>
    </row>
    <row r="5" spans="1:28" x14ac:dyDescent="0.3">
      <c r="A5" s="236">
        <v>2751</v>
      </c>
      <c r="B5" s="236">
        <v>0.7</v>
      </c>
      <c r="C5" s="236">
        <f t="shared" si="0"/>
        <v>1925.6999999999998</v>
      </c>
      <c r="F5" s="237">
        <v>5</v>
      </c>
      <c r="G5" s="241">
        <f>($G$2*F5)/60</f>
        <v>802</v>
      </c>
      <c r="H5" s="242">
        <f>($H$2*F5)/60</f>
        <v>852.125</v>
      </c>
      <c r="I5" s="242">
        <f>(F5*$I$2)/60</f>
        <v>902.25</v>
      </c>
      <c r="J5" s="243">
        <f>(F5*$J$2)/60</f>
        <v>952.375</v>
      </c>
      <c r="K5" s="243">
        <f>(F5*$K$2)/60</f>
        <v>1002.5</v>
      </c>
    </row>
    <row r="6" spans="1:28" x14ac:dyDescent="0.3">
      <c r="A6" s="236">
        <v>4250</v>
      </c>
      <c r="B6" s="236">
        <v>0.7</v>
      </c>
      <c r="C6" s="236">
        <f t="shared" si="0"/>
        <v>2975</v>
      </c>
      <c r="F6" s="237">
        <v>6</v>
      </c>
      <c r="G6" s="241">
        <f>($G$2*F6)/60</f>
        <v>962.4</v>
      </c>
      <c r="H6" s="242">
        <f>($H$2*F6)/60</f>
        <v>1022.55</v>
      </c>
      <c r="I6" s="242">
        <f>(F6*$I$2)/60</f>
        <v>1082.7</v>
      </c>
      <c r="J6" s="243">
        <f>(F6*$J$2)/60</f>
        <v>1142.8499999999999</v>
      </c>
      <c r="K6" s="243">
        <f>(F6*$K$2)/60</f>
        <v>1203</v>
      </c>
    </row>
    <row r="7" spans="1:28" x14ac:dyDescent="0.3">
      <c r="A7" s="236">
        <v>4251</v>
      </c>
      <c r="B7" s="236">
        <v>0.6</v>
      </c>
      <c r="C7" s="236">
        <f t="shared" si="0"/>
        <v>2550.6</v>
      </c>
      <c r="F7" s="237">
        <v>7</v>
      </c>
      <c r="G7" s="241">
        <f t="shared" ref="G7:G15" si="1">($G$2*F7)/60</f>
        <v>1122.8</v>
      </c>
      <c r="H7" s="242">
        <f t="shared" ref="H7:H15" si="2">($H$2*F7)/60</f>
        <v>1192.9749999999999</v>
      </c>
      <c r="I7" s="242">
        <f t="shared" ref="I7:I15" si="3">(F7*$I$2)/60</f>
        <v>1263.1500000000001</v>
      </c>
      <c r="J7" s="243">
        <f t="shared" ref="J7:J15" si="4">(F7*$J$2)/60</f>
        <v>1333.325</v>
      </c>
      <c r="K7" s="243">
        <f t="shared" ref="K7:K14" si="5">(F7*$K$2)/60</f>
        <v>1403.5</v>
      </c>
      <c r="M7" s="716" t="s">
        <v>300</v>
      </c>
      <c r="N7" s="717"/>
      <c r="O7" s="717"/>
      <c r="P7" s="717"/>
      <c r="Q7" s="717"/>
      <c r="R7" s="717"/>
      <c r="S7" s="717"/>
      <c r="T7" s="717"/>
      <c r="U7" s="717"/>
      <c r="V7" s="718"/>
    </row>
    <row r="8" spans="1:28" x14ac:dyDescent="0.3">
      <c r="A8" s="236">
        <v>5500</v>
      </c>
      <c r="B8" s="236">
        <v>0.6</v>
      </c>
      <c r="C8" s="236">
        <f t="shared" si="0"/>
        <v>3300</v>
      </c>
      <c r="F8" s="237">
        <v>8</v>
      </c>
      <c r="G8" s="241">
        <f t="shared" si="1"/>
        <v>1283.2</v>
      </c>
      <c r="H8" s="242">
        <f t="shared" si="2"/>
        <v>1363.4</v>
      </c>
      <c r="I8" s="242">
        <f t="shared" si="3"/>
        <v>1443.6</v>
      </c>
      <c r="J8" s="243">
        <f t="shared" si="4"/>
        <v>1523.8</v>
      </c>
      <c r="K8" s="243">
        <f t="shared" si="5"/>
        <v>1604</v>
      </c>
      <c r="M8" s="244" t="s">
        <v>301</v>
      </c>
      <c r="N8" s="245" t="e">
        <f>('Blower Door Duct Blaster Data'!M6*'Blower Door Duct Blaster Data'!K6)/60</f>
        <v>#VALUE!</v>
      </c>
      <c r="O8" s="244" t="s">
        <v>302</v>
      </c>
      <c r="P8" s="245" t="e">
        <f>(T8+R8)/2</f>
        <v>#VALUE!</v>
      </c>
      <c r="Q8" s="244" t="s">
        <v>303</v>
      </c>
      <c r="R8" s="245">
        <f>IF('Blower Door Duct Blaster Data'!E9&lt;1500,('Blower Door Duct Blaster Data'!E9*0.9), IF('Blower Door Duct Blaster Data'!E9&lt;2500,('Blower Door Duct Blaster Data'!E9*0.75),IF('Blower Door Duct Blaster Data'!E9&lt;4000,('Blower Door Duct Blaster Data'!E9*0.7),IF('Blower Door Duct Blaster Data'!E9&lt;5000,('Blower Door Duct Blaster Data'!E9*0.6),('Blower Door Duct Blaster Data'!E9*0.5)))))</f>
        <v>0</v>
      </c>
      <c r="S8" s="244" t="s">
        <v>304</v>
      </c>
      <c r="T8" s="236" t="e">
        <f>(0.35*18.5*'Blower Door Duct Blaster Data'!K6)/60</f>
        <v>#VALUE!</v>
      </c>
      <c r="U8" s="246" t="s">
        <v>305</v>
      </c>
      <c r="V8" s="236" t="str">
        <f>IF('Blower Door Duct Blaster Data'!E9&gt;1,ROUND(MIN('BD DB - DO NOT DELETE'!N8:'BD DB - DO NOT DELETE'!P8),0),"")</f>
        <v/>
      </c>
    </row>
    <row r="9" spans="1:28" x14ac:dyDescent="0.3">
      <c r="A9" s="236">
        <v>5501</v>
      </c>
      <c r="B9" s="236">
        <v>0.55000000000000004</v>
      </c>
      <c r="C9" s="236">
        <f t="shared" si="0"/>
        <v>3025.55</v>
      </c>
      <c r="F9" s="237">
        <v>9</v>
      </c>
      <c r="G9" s="247">
        <f t="shared" si="1"/>
        <v>1443.6</v>
      </c>
      <c r="H9" s="248">
        <f t="shared" si="2"/>
        <v>1533.825</v>
      </c>
      <c r="I9" s="248">
        <f t="shared" si="3"/>
        <v>1624.05</v>
      </c>
      <c r="J9" s="249">
        <f t="shared" si="4"/>
        <v>1714.2750000000001</v>
      </c>
      <c r="K9" s="249">
        <f t="shared" si="5"/>
        <v>1804.5</v>
      </c>
      <c r="V9" s="236">
        <f>'Blower Door Duct Blaster Data'!C6*1</f>
        <v>0</v>
      </c>
    </row>
    <row r="10" spans="1:28" x14ac:dyDescent="0.3">
      <c r="A10" s="236">
        <v>7500</v>
      </c>
      <c r="B10" s="236">
        <v>0.55000000000000004</v>
      </c>
      <c r="C10" s="236">
        <f t="shared" si="0"/>
        <v>4125</v>
      </c>
      <c r="F10" s="237">
        <v>10</v>
      </c>
      <c r="G10" s="247">
        <f t="shared" si="1"/>
        <v>1604</v>
      </c>
      <c r="H10" s="248">
        <f t="shared" si="2"/>
        <v>1704.25</v>
      </c>
      <c r="I10" s="248">
        <f t="shared" si="3"/>
        <v>1804.5</v>
      </c>
      <c r="J10" s="249">
        <f t="shared" si="4"/>
        <v>1904.75</v>
      </c>
      <c r="K10" s="249">
        <f t="shared" si="5"/>
        <v>2005</v>
      </c>
      <c r="V10" s="250" t="str">
        <f>IF(AND('Blower Door Duct Blaster Data'!C6&gt;0,V8=V9),V8,IF(AND('Blower Door Duct Blaster Data'!C6&gt;0,'BD DB - DO NOT DELETE'!V8&lt;'BD DB - DO NOT DELETE'!V9),'BD DB - DO NOT DELETE'!V8,IF(AND('Blower Door Duct Blaster Data'!C6&gt;0,'BD DB - DO NOT DELETE'!V8&gt;'BD DB - DO NOT DELETE'!V9),'BD DB - DO NOT DELETE'!V9,"")))</f>
        <v/>
      </c>
    </row>
    <row r="11" spans="1:28" x14ac:dyDescent="0.3">
      <c r="A11" s="236">
        <v>7501</v>
      </c>
      <c r="B11" s="236">
        <v>0.5</v>
      </c>
      <c r="C11" s="236">
        <f t="shared" si="0"/>
        <v>3750.5</v>
      </c>
      <c r="F11" s="237">
        <v>11</v>
      </c>
      <c r="G11" s="247">
        <f t="shared" si="1"/>
        <v>1764.4</v>
      </c>
      <c r="H11" s="248">
        <f t="shared" si="2"/>
        <v>1874.675</v>
      </c>
      <c r="I11" s="248">
        <f t="shared" si="3"/>
        <v>1984.95</v>
      </c>
      <c r="J11" s="249">
        <f t="shared" si="4"/>
        <v>2095.2249999999999</v>
      </c>
      <c r="K11" s="249">
        <f t="shared" si="5"/>
        <v>2205.5</v>
      </c>
    </row>
    <row r="12" spans="1:28" x14ac:dyDescent="0.3">
      <c r="F12" s="237">
        <v>12</v>
      </c>
      <c r="G12" s="247">
        <f t="shared" si="1"/>
        <v>1924.8</v>
      </c>
      <c r="H12" s="248">
        <f t="shared" si="2"/>
        <v>2045.1</v>
      </c>
      <c r="I12" s="248">
        <f t="shared" si="3"/>
        <v>2165.4</v>
      </c>
      <c r="J12" s="249">
        <f t="shared" si="4"/>
        <v>2285.6999999999998</v>
      </c>
      <c r="K12" s="249">
        <f t="shared" si="5"/>
        <v>2406</v>
      </c>
    </row>
    <row r="13" spans="1:28" x14ac:dyDescent="0.3">
      <c r="A13" s="715" t="s">
        <v>306</v>
      </c>
      <c r="B13" s="715"/>
      <c r="C13" s="715"/>
      <c r="F13" s="237">
        <v>13</v>
      </c>
      <c r="G13" s="247">
        <f t="shared" si="1"/>
        <v>2085.1999999999998</v>
      </c>
      <c r="H13" s="248">
        <f t="shared" si="2"/>
        <v>2215.5250000000001</v>
      </c>
      <c r="I13" s="248">
        <f t="shared" si="3"/>
        <v>2345.85</v>
      </c>
      <c r="J13" s="249">
        <f t="shared" si="4"/>
        <v>2476.1750000000002</v>
      </c>
      <c r="K13" s="249">
        <f t="shared" si="5"/>
        <v>2606.5</v>
      </c>
    </row>
    <row r="14" spans="1:28" x14ac:dyDescent="0.3">
      <c r="A14" s="236">
        <v>1500</v>
      </c>
      <c r="B14" s="236">
        <v>0.9</v>
      </c>
      <c r="C14" s="236">
        <f t="shared" ref="C14:C21" si="6">A14*B14</f>
        <v>1350</v>
      </c>
      <c r="F14" s="237">
        <v>14</v>
      </c>
      <c r="G14" s="247">
        <f t="shared" si="1"/>
        <v>2245.6</v>
      </c>
      <c r="H14" s="248">
        <f t="shared" si="2"/>
        <v>2385.9499999999998</v>
      </c>
      <c r="I14" s="248">
        <f t="shared" si="3"/>
        <v>2526.3000000000002</v>
      </c>
      <c r="J14" s="249">
        <f t="shared" si="4"/>
        <v>2666.65</v>
      </c>
      <c r="K14" s="249">
        <f t="shared" si="5"/>
        <v>2807</v>
      </c>
      <c r="M14" s="236" t="s">
        <v>307</v>
      </c>
    </row>
    <row r="15" spans="1:28" x14ac:dyDescent="0.3">
      <c r="A15" s="236">
        <v>1501</v>
      </c>
      <c r="B15" s="236">
        <v>0.75</v>
      </c>
      <c r="C15" s="236">
        <f t="shared" si="6"/>
        <v>1125.75</v>
      </c>
      <c r="F15" s="251">
        <v>15</v>
      </c>
      <c r="G15" s="252">
        <f t="shared" si="1"/>
        <v>2406</v>
      </c>
      <c r="H15" s="253">
        <f t="shared" si="2"/>
        <v>2556.375</v>
      </c>
      <c r="I15" s="253">
        <f t="shared" si="3"/>
        <v>2706.75</v>
      </c>
      <c r="J15" s="254">
        <f t="shared" si="4"/>
        <v>2857.125</v>
      </c>
      <c r="K15" s="254">
        <f>(F15*$K$2)/60</f>
        <v>3007.5</v>
      </c>
      <c r="M15" s="236" t="s">
        <v>308</v>
      </c>
    </row>
    <row r="16" spans="1:28" x14ac:dyDescent="0.3">
      <c r="A16" s="236">
        <v>2500</v>
      </c>
      <c r="B16" s="236">
        <v>0.75</v>
      </c>
      <c r="C16" s="236">
        <f t="shared" si="6"/>
        <v>1875</v>
      </c>
      <c r="E16" s="719" t="s">
        <v>297</v>
      </c>
      <c r="F16" s="720"/>
      <c r="G16" s="720"/>
      <c r="H16" s="720"/>
      <c r="I16" s="720"/>
      <c r="J16" s="720"/>
      <c r="K16" s="721"/>
      <c r="M16" s="236" t="s">
        <v>309</v>
      </c>
    </row>
    <row r="17" spans="1:13" ht="15" customHeight="1" x14ac:dyDescent="0.3">
      <c r="A17" s="236">
        <v>2501</v>
      </c>
      <c r="B17" s="236">
        <v>0.7</v>
      </c>
      <c r="C17" s="236">
        <f t="shared" si="6"/>
        <v>1750.6999999999998</v>
      </c>
      <c r="E17" s="255"/>
      <c r="F17" s="256" t="s">
        <v>304</v>
      </c>
      <c r="G17" s="257">
        <f>(0.35*18.5*G2)/60</f>
        <v>1038.5899999999999</v>
      </c>
      <c r="H17" s="257">
        <f t="shared" ref="H17:K17" si="7">(0.35*18.5*H2)/60</f>
        <v>1103.5018750000002</v>
      </c>
      <c r="I17" s="257">
        <f t="shared" si="7"/>
        <v>1168.4137499999999</v>
      </c>
      <c r="J17" s="257">
        <f t="shared" si="7"/>
        <v>1233.3256249999999</v>
      </c>
      <c r="K17" s="257">
        <f t="shared" si="7"/>
        <v>1298.2375</v>
      </c>
      <c r="M17" s="236" t="s">
        <v>310</v>
      </c>
    </row>
    <row r="18" spans="1:13" ht="15" customHeight="1" x14ac:dyDescent="0.3">
      <c r="A18" s="236">
        <v>4000</v>
      </c>
      <c r="B18" s="236">
        <v>0.7</v>
      </c>
      <c r="C18" s="236">
        <f t="shared" si="6"/>
        <v>2800</v>
      </c>
      <c r="E18" s="722" t="s">
        <v>311</v>
      </c>
      <c r="F18" s="258">
        <v>1500</v>
      </c>
      <c r="G18" s="259">
        <f>(1500+$G$17)/2</f>
        <v>1269.2950000000001</v>
      </c>
      <c r="H18" s="259">
        <f>(1500+$H$17)/2</f>
        <v>1301.7509375</v>
      </c>
      <c r="I18" s="259">
        <f>(1500+$I$17)/2</f>
        <v>1334.2068749999999</v>
      </c>
      <c r="J18" s="259">
        <f>(1500+$J$17)/2</f>
        <v>1366.6628125</v>
      </c>
      <c r="K18" s="259">
        <f>(1500+$K$17)/2</f>
        <v>1399.1187500000001</v>
      </c>
      <c r="M18" s="236" t="s">
        <v>312</v>
      </c>
    </row>
    <row r="19" spans="1:13" ht="15" customHeight="1" x14ac:dyDescent="0.3">
      <c r="A19" s="236">
        <v>4001</v>
      </c>
      <c r="B19" s="236">
        <v>0.6</v>
      </c>
      <c r="C19" s="236">
        <f t="shared" si="6"/>
        <v>2400.6</v>
      </c>
      <c r="E19" s="723"/>
      <c r="F19" s="258">
        <v>2500</v>
      </c>
      <c r="G19" s="259">
        <f>(1875+$G$17)/2</f>
        <v>1456.7950000000001</v>
      </c>
      <c r="H19" s="259">
        <f>(1875+$H$17)/2</f>
        <v>1489.2509375</v>
      </c>
      <c r="I19" s="259">
        <f>(1875+$I$17)/2</f>
        <v>1521.7068749999999</v>
      </c>
      <c r="J19" s="259">
        <f>(1875+$J$17)/2</f>
        <v>1554.1628125</v>
      </c>
      <c r="K19" s="259">
        <f>(1875+$K$17)/2</f>
        <v>1586.6187500000001</v>
      </c>
      <c r="M19" s="236" t="s">
        <v>313</v>
      </c>
    </row>
    <row r="20" spans="1:13" x14ac:dyDescent="0.3">
      <c r="A20" s="236">
        <v>5000</v>
      </c>
      <c r="B20" s="236">
        <v>0.6</v>
      </c>
      <c r="C20" s="236">
        <f t="shared" si="6"/>
        <v>3000</v>
      </c>
      <c r="E20" s="723"/>
      <c r="F20" s="258">
        <v>3774</v>
      </c>
      <c r="G20" s="259">
        <f>(2641.8+$G$17)/2</f>
        <v>1840.1950000000002</v>
      </c>
      <c r="H20" s="259">
        <f>(2641.8+$H$17)/2</f>
        <v>1872.6509375000001</v>
      </c>
      <c r="I20" s="259">
        <f>(2641.8+$I$17)/2</f>
        <v>1905.1068749999999</v>
      </c>
      <c r="J20" s="259">
        <f>(2641.8+$J$17)/2</f>
        <v>1937.5628125000001</v>
      </c>
      <c r="K20" s="259">
        <f>(2641.8+$K$17)/2</f>
        <v>1970.0187500000002</v>
      </c>
    </row>
    <row r="21" spans="1:13" x14ac:dyDescent="0.3">
      <c r="A21" s="236">
        <v>7501</v>
      </c>
      <c r="B21" s="236">
        <v>0.5</v>
      </c>
      <c r="C21" s="236">
        <f t="shared" si="6"/>
        <v>3750.5</v>
      </c>
      <c r="E21" s="723"/>
      <c r="F21" s="258">
        <v>4500</v>
      </c>
      <c r="G21" s="259">
        <f>(2700+$G$17)/2</f>
        <v>1869.2950000000001</v>
      </c>
      <c r="H21" s="259">
        <f>(2700+$H$17)/2</f>
        <v>1901.7509375</v>
      </c>
      <c r="I21" s="259">
        <f>(2700+$I$17)/2</f>
        <v>1934.2068749999999</v>
      </c>
      <c r="J21" s="259">
        <f>(2700+$J$17)/2</f>
        <v>1966.6628125</v>
      </c>
      <c r="K21" s="259">
        <f>(2700+$K$17)/2</f>
        <v>1999.1187500000001</v>
      </c>
    </row>
    <row r="22" spans="1:13" x14ac:dyDescent="0.3">
      <c r="E22" s="723"/>
      <c r="F22" s="258">
        <v>5500</v>
      </c>
      <c r="G22" s="259">
        <f>(3300+$G$17)/2</f>
        <v>2169.2950000000001</v>
      </c>
      <c r="H22" s="259">
        <f>(3300+$H$17)/2</f>
        <v>2201.7509375</v>
      </c>
      <c r="I22" s="259">
        <f>(3300+$I$17)/2</f>
        <v>2234.2068749999999</v>
      </c>
      <c r="J22" s="259">
        <f>(3300+$J$17)/2</f>
        <v>2266.6628124999997</v>
      </c>
      <c r="K22" s="259">
        <f>(3300+$K$17)/2</f>
        <v>2299.1187500000001</v>
      </c>
    </row>
    <row r="23" spans="1:13" x14ac:dyDescent="0.3">
      <c r="E23" s="723"/>
      <c r="F23" s="258">
        <v>6500</v>
      </c>
      <c r="G23" s="259">
        <f>(3575+$G$17)/2</f>
        <v>2306.7950000000001</v>
      </c>
      <c r="H23" s="259">
        <f>(3575+$H$17)/2</f>
        <v>2339.2509375</v>
      </c>
      <c r="I23" s="259">
        <f>(3575+$I$17)/2</f>
        <v>2371.7068749999999</v>
      </c>
      <c r="J23" s="259">
        <f>(3575+$J$17)/2</f>
        <v>2404.1628124999997</v>
      </c>
      <c r="K23" s="259">
        <f>(3575+$K$17)/2</f>
        <v>2436.6187500000001</v>
      </c>
    </row>
    <row r="24" spans="1:13" x14ac:dyDescent="0.3">
      <c r="E24" s="724"/>
      <c r="F24" s="258">
        <v>7501</v>
      </c>
      <c r="G24" s="259">
        <f>(3750.5+$G$17)/2</f>
        <v>2394.5450000000001</v>
      </c>
      <c r="H24" s="259">
        <f>(3750.5+$H$17)/2</f>
        <v>2427.0009375</v>
      </c>
      <c r="I24" s="259">
        <f>(3750.5+$I$17)/2</f>
        <v>2459.4568749999999</v>
      </c>
      <c r="J24" s="259">
        <f>(3750.5+$J$17)/2</f>
        <v>2491.9128124999997</v>
      </c>
      <c r="K24" s="259">
        <f>(3750.5+$K$17)/2</f>
        <v>2524.3687500000001</v>
      </c>
    </row>
    <row r="26" spans="1:13" x14ac:dyDescent="0.3">
      <c r="E26" s="719" t="s">
        <v>306</v>
      </c>
      <c r="F26" s="720"/>
      <c r="G26" s="720"/>
      <c r="H26" s="720"/>
      <c r="I26" s="720"/>
      <c r="J26" s="720"/>
      <c r="K26" s="721"/>
    </row>
    <row r="27" spans="1:13" x14ac:dyDescent="0.3">
      <c r="E27" s="255"/>
      <c r="F27" s="256" t="s">
        <v>304</v>
      </c>
      <c r="G27" s="257">
        <f>(0.35*18.5*G2)/60</f>
        <v>1038.5899999999999</v>
      </c>
      <c r="H27" s="257">
        <f>(0.35*18.5*H2)/60</f>
        <v>1103.5018750000002</v>
      </c>
      <c r="I27" s="257">
        <f>(0.35*18.5*I2)/60</f>
        <v>1168.4137499999999</v>
      </c>
      <c r="J27" s="257">
        <f>(0.35*18.5*J2)/60</f>
        <v>1233.3256249999999</v>
      </c>
      <c r="K27" s="257">
        <f>(0.35*18.5*K2)/60</f>
        <v>1298.2375</v>
      </c>
    </row>
    <row r="28" spans="1:13" x14ac:dyDescent="0.3">
      <c r="E28" s="714" t="s">
        <v>311</v>
      </c>
      <c r="F28" s="258">
        <v>1500</v>
      </c>
      <c r="G28" s="259">
        <f>(1350+$G$17)/2</f>
        <v>1194.2950000000001</v>
      </c>
      <c r="H28" s="259">
        <f>(1350+$H$17)/2</f>
        <v>1226.7509375</v>
      </c>
      <c r="I28" s="259">
        <f>(1350+$I$17)/2</f>
        <v>1259.2068749999999</v>
      </c>
      <c r="J28" s="259">
        <f>(1350+$J$17)/2</f>
        <v>1291.6628125</v>
      </c>
      <c r="K28" s="259">
        <f>(1350+$K$17)/2</f>
        <v>1324.1187500000001</v>
      </c>
    </row>
    <row r="29" spans="1:13" ht="15" customHeight="1" x14ac:dyDescent="0.3">
      <c r="E29" s="714"/>
      <c r="F29" s="258">
        <v>2500</v>
      </c>
      <c r="G29" s="259">
        <f>(1875+$G$17)/2</f>
        <v>1456.7950000000001</v>
      </c>
      <c r="H29" s="259">
        <f>(1875+$H$17)/2</f>
        <v>1489.2509375</v>
      </c>
      <c r="I29" s="259">
        <f>(1875+$I$17)/2</f>
        <v>1521.7068749999999</v>
      </c>
      <c r="J29" s="259">
        <f>(1875+$J$17)/2</f>
        <v>1554.1628125</v>
      </c>
      <c r="K29" s="259">
        <f>(1875+$K$17)/2</f>
        <v>1586.6187500000001</v>
      </c>
    </row>
    <row r="30" spans="1:13" x14ac:dyDescent="0.3">
      <c r="E30" s="714"/>
      <c r="F30" s="258">
        <v>3774</v>
      </c>
      <c r="G30" s="259">
        <f>(2641.8+$G$17)/2</f>
        <v>1840.1950000000002</v>
      </c>
      <c r="H30" s="259">
        <f>(2641.8+$H$17)/2</f>
        <v>1872.6509375000001</v>
      </c>
      <c r="I30" s="259">
        <f>(2641.8+$I$17)/2</f>
        <v>1905.1068749999999</v>
      </c>
      <c r="J30" s="259">
        <f>(2641.8+$J$17)/2</f>
        <v>1937.5628125000001</v>
      </c>
      <c r="K30" s="259">
        <f>(2641.8+$K$17)/2</f>
        <v>1970.0187500000002</v>
      </c>
    </row>
    <row r="31" spans="1:13" x14ac:dyDescent="0.3">
      <c r="E31" s="714"/>
      <c r="F31" s="258">
        <v>4500</v>
      </c>
      <c r="G31" s="259">
        <f>(2700+$G$17)/2</f>
        <v>1869.2950000000001</v>
      </c>
      <c r="H31" s="259">
        <f>(2700+$H$17)/2</f>
        <v>1901.7509375</v>
      </c>
      <c r="I31" s="259">
        <f>(2700+$I$17)/2</f>
        <v>1934.2068749999999</v>
      </c>
      <c r="J31" s="259">
        <f>(2700+$J$17)/2</f>
        <v>1966.6628125</v>
      </c>
      <c r="K31" s="259">
        <f>(2700+$K$17)/2</f>
        <v>1999.1187500000001</v>
      </c>
    </row>
    <row r="32" spans="1:13" x14ac:dyDescent="0.3">
      <c r="E32" s="714"/>
      <c r="F32" s="258">
        <v>5500</v>
      </c>
      <c r="G32" s="259">
        <f>(2750+$G$17)/2</f>
        <v>1894.2950000000001</v>
      </c>
      <c r="H32" s="259">
        <f>(2750+$H$17)/2</f>
        <v>1926.7509375</v>
      </c>
      <c r="I32" s="259">
        <f>(2750+$I$17)/2</f>
        <v>1959.2068749999999</v>
      </c>
      <c r="J32" s="259">
        <f>(2750+$J$17)/2</f>
        <v>1991.6628125</v>
      </c>
      <c r="K32" s="259">
        <f>(2750+$K$17)/2</f>
        <v>2024.1187500000001</v>
      </c>
    </row>
    <row r="33" spans="5:11" x14ac:dyDescent="0.3">
      <c r="E33" s="714"/>
      <c r="F33" s="258">
        <v>6500</v>
      </c>
      <c r="G33" s="259">
        <f>(3250+$G$17)/2</f>
        <v>2144.2950000000001</v>
      </c>
      <c r="H33" s="259">
        <f>(3250+$H$17)/2</f>
        <v>2176.7509375</v>
      </c>
      <c r="I33" s="259">
        <f>(3250+$I$17)/2</f>
        <v>2209.2068749999999</v>
      </c>
      <c r="J33" s="259">
        <f>(3250+$J$17)/2</f>
        <v>2241.6628124999997</v>
      </c>
      <c r="K33" s="259">
        <f>(3250+$K$17)/2</f>
        <v>2274.1187500000001</v>
      </c>
    </row>
    <row r="34" spans="5:11" x14ac:dyDescent="0.3">
      <c r="E34" s="714"/>
      <c r="F34" s="258">
        <v>7501</v>
      </c>
      <c r="G34" s="259">
        <f>(3750.5+$G$17)/2</f>
        <v>2394.5450000000001</v>
      </c>
      <c r="H34" s="259">
        <f>(3750.5+$H$17)/2</f>
        <v>2427.0009375</v>
      </c>
      <c r="I34" s="259">
        <f>(3750.5+$I$17)/2</f>
        <v>2459.4568749999999</v>
      </c>
      <c r="J34" s="259">
        <f>(3750.5+$J$17)/2</f>
        <v>2491.9128124999997</v>
      </c>
      <c r="K34" s="259">
        <f>(3750.5+$K$17)/2</f>
        <v>2524.3687500000001</v>
      </c>
    </row>
    <row r="35" spans="5:11" x14ac:dyDescent="0.3">
      <c r="E35" s="260"/>
    </row>
  </sheetData>
  <sheetProtection algorithmName="SHA-512" hashValue="gFnLfZmBSCwxMFvTO0QLXy2aTLsDqu3gWp0yKHDhVs9Qyb5LOMV0BU++vh3GM2XjWLzJFNtzmtcd0YvbR7Putg==" saltValue="tWFiKiOuMByWGGUeSNofnA==" spinCount="100000" sheet="1" objects="1" scenarios="1"/>
  <mergeCells count="7">
    <mergeCell ref="E28:E34"/>
    <mergeCell ref="A1:C1"/>
    <mergeCell ref="M7:V7"/>
    <mergeCell ref="A13:C13"/>
    <mergeCell ref="E16:K16"/>
    <mergeCell ref="E18:E24"/>
    <mergeCell ref="E26:K2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53"/>
  <sheetViews>
    <sheetView showGridLines="0" zoomScale="90" zoomScaleNormal="90" workbookViewId="0">
      <selection activeCell="F31" sqref="F31"/>
    </sheetView>
  </sheetViews>
  <sheetFormatPr defaultRowHeight="14.4" x14ac:dyDescent="0.3"/>
  <cols>
    <col min="2" max="2" width="12.109375" bestFit="1" customWidth="1"/>
    <col min="6" max="6" width="10.6640625" customWidth="1"/>
    <col min="7" max="7" width="29.88671875" customWidth="1"/>
    <col min="8" max="9" width="10.6640625" customWidth="1"/>
  </cols>
  <sheetData>
    <row r="1" spans="1:10" x14ac:dyDescent="0.3">
      <c r="A1" s="731"/>
      <c r="B1" s="731"/>
      <c r="C1" s="731"/>
      <c r="D1" s="731"/>
      <c r="E1" s="731"/>
      <c r="F1" s="731"/>
      <c r="G1" s="731"/>
      <c r="H1" s="731"/>
      <c r="I1" s="731"/>
      <c r="J1" s="731"/>
    </row>
    <row r="2" spans="1:10" x14ac:dyDescent="0.3">
      <c r="A2" s="731"/>
      <c r="B2" s="737"/>
      <c r="C2" s="645" t="s">
        <v>123</v>
      </c>
      <c r="D2" s="764"/>
      <c r="E2" s="764"/>
      <c r="F2" s="764"/>
      <c r="G2" s="644"/>
      <c r="H2" s="643" t="s">
        <v>148</v>
      </c>
      <c r="I2" s="633"/>
      <c r="J2" s="729"/>
    </row>
    <row r="3" spans="1:10" x14ac:dyDescent="0.3">
      <c r="A3" s="731"/>
      <c r="B3" s="737"/>
      <c r="C3" s="642" t="s">
        <v>4</v>
      </c>
      <c r="D3" s="765"/>
      <c r="E3" s="765"/>
      <c r="F3" s="765"/>
      <c r="G3" s="641"/>
      <c r="H3" s="640" t="s">
        <v>147</v>
      </c>
      <c r="I3" s="633"/>
      <c r="J3" s="729"/>
    </row>
    <row r="4" spans="1:10" ht="2.1" customHeight="1" x14ac:dyDescent="0.3">
      <c r="A4" s="731"/>
      <c r="B4" s="737"/>
      <c r="C4" s="771"/>
      <c r="D4" s="772"/>
      <c r="E4" s="772"/>
      <c r="F4" s="772"/>
      <c r="G4" s="772"/>
      <c r="H4" s="772"/>
      <c r="I4" s="773"/>
      <c r="J4" s="729"/>
    </row>
    <row r="5" spans="1:10" ht="2.1" customHeight="1" x14ac:dyDescent="0.3">
      <c r="A5" s="731"/>
      <c r="B5" s="737"/>
      <c r="C5" s="774"/>
      <c r="D5" s="775"/>
      <c r="E5" s="775"/>
      <c r="F5" s="775"/>
      <c r="G5" s="775"/>
      <c r="H5" s="775"/>
      <c r="I5" s="776"/>
      <c r="J5" s="729"/>
    </row>
    <row r="6" spans="1:10" x14ac:dyDescent="0.3">
      <c r="A6" s="731"/>
      <c r="B6" s="737"/>
      <c r="C6" s="768" t="s">
        <v>893</v>
      </c>
      <c r="D6" s="769"/>
      <c r="E6" s="769"/>
      <c r="F6" s="769"/>
      <c r="G6" s="769"/>
      <c r="H6" s="769"/>
      <c r="I6" s="770"/>
      <c r="J6" s="729"/>
    </row>
    <row r="7" spans="1:10" ht="30" customHeight="1" x14ac:dyDescent="0.3">
      <c r="A7" s="731"/>
      <c r="B7" s="738"/>
      <c r="C7" s="637" t="s">
        <v>144</v>
      </c>
      <c r="D7" s="637" t="s">
        <v>143</v>
      </c>
      <c r="E7" s="637" t="s">
        <v>142</v>
      </c>
      <c r="F7" s="637" t="s">
        <v>141</v>
      </c>
      <c r="G7" s="636" t="s">
        <v>140</v>
      </c>
      <c r="H7" s="639" t="s">
        <v>139</v>
      </c>
      <c r="I7" s="636" t="s">
        <v>138</v>
      </c>
      <c r="J7" s="730"/>
    </row>
    <row r="8" spans="1:10" x14ac:dyDescent="0.3">
      <c r="A8" s="731"/>
      <c r="B8" s="635"/>
      <c r="C8" s="638"/>
      <c r="D8" s="638"/>
      <c r="E8" s="633"/>
      <c r="F8" s="632">
        <f t="shared" ref="F8:F17" si="0">((C8*D8)/144)*E8</f>
        <v>0</v>
      </c>
      <c r="G8" s="631"/>
      <c r="H8" s="630" t="str">
        <f t="shared" ref="H8:H17" si="1">IF(G8="1/4 inch Mesh NO Louvers","0.25","0.56")</f>
        <v>0.56</v>
      </c>
      <c r="I8" s="629">
        <f t="shared" ref="I8:I17" si="2">F8*(1-H8)</f>
        <v>0</v>
      </c>
      <c r="J8" s="634" t="s">
        <v>884</v>
      </c>
    </row>
    <row r="9" spans="1:10" x14ac:dyDescent="0.3">
      <c r="A9" s="731"/>
      <c r="B9" s="635"/>
      <c r="C9" s="638"/>
      <c r="D9" s="638"/>
      <c r="E9" s="633"/>
      <c r="F9" s="632">
        <f t="shared" si="0"/>
        <v>0</v>
      </c>
      <c r="G9" s="631"/>
      <c r="H9" s="630" t="str">
        <f t="shared" si="1"/>
        <v>0.56</v>
      </c>
      <c r="I9" s="629">
        <f t="shared" si="2"/>
        <v>0</v>
      </c>
      <c r="J9" s="634" t="s">
        <v>884</v>
      </c>
    </row>
    <row r="10" spans="1:10" x14ac:dyDescent="0.3">
      <c r="A10" s="731"/>
      <c r="B10" s="635"/>
      <c r="C10" s="638"/>
      <c r="D10" s="638"/>
      <c r="E10" s="633"/>
      <c r="F10" s="632">
        <f t="shared" si="0"/>
        <v>0</v>
      </c>
      <c r="G10" s="631"/>
      <c r="H10" s="630" t="str">
        <f t="shared" si="1"/>
        <v>0.56</v>
      </c>
      <c r="I10" s="629">
        <f t="shared" si="2"/>
        <v>0</v>
      </c>
      <c r="J10" s="634" t="s">
        <v>884</v>
      </c>
    </row>
    <row r="11" spans="1:10" x14ac:dyDescent="0.3">
      <c r="A11" s="731"/>
      <c r="B11" s="635"/>
      <c r="C11" s="638"/>
      <c r="D11" s="638"/>
      <c r="E11" s="633"/>
      <c r="F11" s="632">
        <f t="shared" si="0"/>
        <v>0</v>
      </c>
      <c r="G11" s="631"/>
      <c r="H11" s="630" t="str">
        <f t="shared" si="1"/>
        <v>0.56</v>
      </c>
      <c r="I11" s="629">
        <f t="shared" si="2"/>
        <v>0</v>
      </c>
      <c r="J11" s="634" t="s">
        <v>884</v>
      </c>
    </row>
    <row r="12" spans="1:10" x14ac:dyDescent="0.3">
      <c r="A12" s="731"/>
      <c r="B12" s="635"/>
      <c r="C12" s="638"/>
      <c r="D12" s="638"/>
      <c r="E12" s="633"/>
      <c r="F12" s="632">
        <f t="shared" si="0"/>
        <v>0</v>
      </c>
      <c r="G12" s="631"/>
      <c r="H12" s="630" t="str">
        <f t="shared" si="1"/>
        <v>0.56</v>
      </c>
      <c r="I12" s="629">
        <f t="shared" si="2"/>
        <v>0</v>
      </c>
      <c r="J12" s="634" t="s">
        <v>884</v>
      </c>
    </row>
    <row r="13" spans="1:10" x14ac:dyDescent="0.3">
      <c r="A13" s="731"/>
      <c r="B13" s="635"/>
      <c r="C13" s="638"/>
      <c r="D13" s="638"/>
      <c r="E13" s="633"/>
      <c r="F13" s="632">
        <f t="shared" si="0"/>
        <v>0</v>
      </c>
      <c r="G13" s="631"/>
      <c r="H13" s="630" t="str">
        <f t="shared" si="1"/>
        <v>0.56</v>
      </c>
      <c r="I13" s="629">
        <f t="shared" si="2"/>
        <v>0</v>
      </c>
      <c r="J13" s="634" t="s">
        <v>884</v>
      </c>
    </row>
    <row r="14" spans="1:10" x14ac:dyDescent="0.3">
      <c r="A14" s="731"/>
      <c r="B14" s="695"/>
      <c r="C14" s="638"/>
      <c r="D14" s="638"/>
      <c r="E14" s="633"/>
      <c r="F14" s="632">
        <f t="shared" si="0"/>
        <v>0</v>
      </c>
      <c r="G14" s="631"/>
      <c r="H14" s="630" t="str">
        <f t="shared" si="1"/>
        <v>0.56</v>
      </c>
      <c r="I14" s="629">
        <f t="shared" si="2"/>
        <v>0</v>
      </c>
      <c r="J14" s="694" t="s">
        <v>883</v>
      </c>
    </row>
    <row r="15" spans="1:10" x14ac:dyDescent="0.3">
      <c r="A15" s="731"/>
      <c r="B15" s="695"/>
      <c r="C15" s="638"/>
      <c r="D15" s="638"/>
      <c r="E15" s="633"/>
      <c r="F15" s="632">
        <f t="shared" si="0"/>
        <v>0</v>
      </c>
      <c r="G15" s="631"/>
      <c r="H15" s="630" t="str">
        <f t="shared" si="1"/>
        <v>0.56</v>
      </c>
      <c r="I15" s="629">
        <f t="shared" si="2"/>
        <v>0</v>
      </c>
      <c r="J15" s="694" t="s">
        <v>883</v>
      </c>
    </row>
    <row r="16" spans="1:10" x14ac:dyDescent="0.3">
      <c r="A16" s="731"/>
      <c r="B16" s="695"/>
      <c r="C16" s="638"/>
      <c r="D16" s="638"/>
      <c r="E16" s="633"/>
      <c r="F16" s="632">
        <f t="shared" si="0"/>
        <v>0</v>
      </c>
      <c r="G16" s="631"/>
      <c r="H16" s="630" t="str">
        <f t="shared" si="1"/>
        <v>0.56</v>
      </c>
      <c r="I16" s="629">
        <f t="shared" si="2"/>
        <v>0</v>
      </c>
      <c r="J16" s="694" t="s">
        <v>883</v>
      </c>
    </row>
    <row r="17" spans="1:10" x14ac:dyDescent="0.3">
      <c r="A17" s="731"/>
      <c r="B17" s="695"/>
      <c r="C17" s="638"/>
      <c r="D17" s="638"/>
      <c r="E17" s="633"/>
      <c r="F17" s="632">
        <f t="shared" si="0"/>
        <v>0</v>
      </c>
      <c r="G17" s="631"/>
      <c r="H17" s="630" t="str">
        <f t="shared" si="1"/>
        <v>0.56</v>
      </c>
      <c r="I17" s="629">
        <f t="shared" si="2"/>
        <v>0</v>
      </c>
      <c r="J17" s="694" t="s">
        <v>883</v>
      </c>
    </row>
    <row r="18" spans="1:10" x14ac:dyDescent="0.3">
      <c r="A18" s="731"/>
      <c r="B18" s="748"/>
      <c r="C18" s="786" t="s">
        <v>892</v>
      </c>
      <c r="D18" s="786"/>
      <c r="E18" s="786"/>
      <c r="F18" s="786"/>
      <c r="G18" s="786"/>
      <c r="H18" s="786"/>
      <c r="I18" s="621">
        <f>SUM(I8:I13)</f>
        <v>0</v>
      </c>
      <c r="J18" s="728"/>
    </row>
    <row r="19" spans="1:10" x14ac:dyDescent="0.3">
      <c r="A19" s="731"/>
      <c r="B19" s="749"/>
      <c r="C19" s="787" t="s">
        <v>891</v>
      </c>
      <c r="D19" s="787"/>
      <c r="E19" s="787"/>
      <c r="F19" s="787"/>
      <c r="G19" s="787"/>
      <c r="H19" s="787"/>
      <c r="I19" s="621">
        <f>SUM(I14:I17)</f>
        <v>0</v>
      </c>
      <c r="J19" s="729"/>
    </row>
    <row r="20" spans="1:10" x14ac:dyDescent="0.3">
      <c r="A20" s="731"/>
      <c r="B20" s="749"/>
      <c r="C20" s="777" t="s">
        <v>890</v>
      </c>
      <c r="D20" s="778"/>
      <c r="E20" s="778"/>
      <c r="F20" s="778"/>
      <c r="G20" s="779"/>
      <c r="H20" s="783" t="s">
        <v>146</v>
      </c>
      <c r="I20" s="783"/>
      <c r="J20" s="729"/>
    </row>
    <row r="21" spans="1:10" x14ac:dyDescent="0.3">
      <c r="A21" s="731"/>
      <c r="B21" s="749"/>
      <c r="C21" s="780"/>
      <c r="D21" s="781"/>
      <c r="E21" s="781"/>
      <c r="F21" s="781"/>
      <c r="G21" s="782"/>
      <c r="H21" s="783"/>
      <c r="I21" s="783"/>
      <c r="J21" s="729"/>
    </row>
    <row r="22" spans="1:10" hidden="1" x14ac:dyDescent="0.3">
      <c r="A22" s="731"/>
      <c r="B22" s="749"/>
      <c r="C22" s="788" t="s">
        <v>889</v>
      </c>
      <c r="D22" s="789"/>
      <c r="E22" s="789"/>
      <c r="F22" s="789"/>
      <c r="G22" s="790"/>
      <c r="H22" s="784">
        <f>(I3/300)</f>
        <v>0</v>
      </c>
      <c r="I22" s="785"/>
      <c r="J22" s="729"/>
    </row>
    <row r="23" spans="1:10" ht="4.2" customHeight="1" x14ac:dyDescent="0.3">
      <c r="A23" s="731"/>
      <c r="B23" s="749"/>
      <c r="C23" s="733"/>
      <c r="D23" s="734"/>
      <c r="E23" s="734"/>
      <c r="F23" s="734"/>
      <c r="G23" s="734"/>
      <c r="H23" s="734"/>
      <c r="I23" s="735"/>
      <c r="J23" s="729"/>
    </row>
    <row r="24" spans="1:10" x14ac:dyDescent="0.3">
      <c r="A24" s="731"/>
      <c r="B24" s="749"/>
      <c r="C24" s="752" t="s">
        <v>888</v>
      </c>
      <c r="D24" s="753"/>
      <c r="E24" s="753"/>
      <c r="F24" s="753"/>
      <c r="G24" s="754"/>
      <c r="H24" s="766">
        <f>IF(H20="Yes","N/A",IF(H20="No",I3/150,"N/A"))</f>
        <v>0</v>
      </c>
      <c r="I24" s="767"/>
      <c r="J24" s="729"/>
    </row>
    <row r="25" spans="1:10" ht="4.2" customHeight="1" x14ac:dyDescent="0.3">
      <c r="A25" s="731"/>
      <c r="B25" s="749"/>
      <c r="C25" s="733"/>
      <c r="D25" s="734"/>
      <c r="E25" s="734"/>
      <c r="F25" s="734"/>
      <c r="G25" s="734"/>
      <c r="H25" s="734"/>
      <c r="I25" s="735"/>
      <c r="J25" s="729"/>
    </row>
    <row r="26" spans="1:10" x14ac:dyDescent="0.3">
      <c r="A26" s="731"/>
      <c r="B26" s="749"/>
      <c r="C26" s="755" t="s">
        <v>887</v>
      </c>
      <c r="D26" s="756"/>
      <c r="E26" s="756"/>
      <c r="F26" s="756"/>
      <c r="G26" s="757"/>
      <c r="H26" s="766" t="str">
        <f>IF(H20="No","N/A",IF(H20="Yes",H22*0.5,""))</f>
        <v>N/A</v>
      </c>
      <c r="I26" s="767"/>
      <c r="J26" s="729"/>
    </row>
    <row r="27" spans="1:10" x14ac:dyDescent="0.3">
      <c r="A27" s="731"/>
      <c r="B27" s="749"/>
      <c r="C27" s="758" t="s">
        <v>886</v>
      </c>
      <c r="D27" s="759"/>
      <c r="E27" s="759"/>
      <c r="F27" s="759"/>
      <c r="G27" s="760"/>
      <c r="H27" s="766" t="str">
        <f>IF(H20="No","N/A",IF(H20="Yes",H22*0.5,""))</f>
        <v>N/A</v>
      </c>
      <c r="I27" s="767"/>
      <c r="J27" s="729"/>
    </row>
    <row r="28" spans="1:10" ht="4.2" customHeight="1" x14ac:dyDescent="0.3">
      <c r="A28" s="731"/>
      <c r="B28" s="749"/>
      <c r="C28" s="733"/>
      <c r="D28" s="734"/>
      <c r="E28" s="734"/>
      <c r="F28" s="734"/>
      <c r="G28" s="734"/>
      <c r="H28" s="734"/>
      <c r="I28" s="735"/>
      <c r="J28" s="729"/>
    </row>
    <row r="29" spans="1:10" x14ac:dyDescent="0.3">
      <c r="A29" s="731"/>
      <c r="B29" s="749"/>
      <c r="C29" s="751" t="s">
        <v>145</v>
      </c>
      <c r="D29" s="751"/>
      <c r="E29" s="751"/>
      <c r="F29" s="751"/>
      <c r="G29" s="751"/>
      <c r="H29" s="751"/>
      <c r="I29" s="751"/>
      <c r="J29" s="729"/>
    </row>
    <row r="30" spans="1:10" x14ac:dyDescent="0.3">
      <c r="A30" s="731"/>
      <c r="B30" s="749"/>
      <c r="C30" s="740" t="s">
        <v>885</v>
      </c>
      <c r="D30" s="741"/>
      <c r="E30" s="741"/>
      <c r="F30" s="741"/>
      <c r="G30" s="741"/>
      <c r="H30" s="741"/>
      <c r="I30" s="742"/>
      <c r="J30" s="729"/>
    </row>
    <row r="31" spans="1:10" ht="41.4" x14ac:dyDescent="0.3">
      <c r="A31" s="731"/>
      <c r="B31" s="750"/>
      <c r="C31" s="637" t="s">
        <v>144</v>
      </c>
      <c r="D31" s="637" t="s">
        <v>143</v>
      </c>
      <c r="E31" s="637" t="s">
        <v>142</v>
      </c>
      <c r="F31" s="637" t="s">
        <v>141</v>
      </c>
      <c r="G31" s="636" t="s">
        <v>140</v>
      </c>
      <c r="H31" s="636" t="s">
        <v>139</v>
      </c>
      <c r="I31" s="636" t="s">
        <v>138</v>
      </c>
      <c r="J31" s="730"/>
    </row>
    <row r="32" spans="1:10" x14ac:dyDescent="0.3">
      <c r="A32" s="731"/>
      <c r="B32" s="635"/>
      <c r="C32" s="633"/>
      <c r="D32" s="633"/>
      <c r="E32" s="633"/>
      <c r="F32" s="632">
        <f t="shared" ref="F32:F37" si="3">((C32*D32)/144)*E32</f>
        <v>0</v>
      </c>
      <c r="G32" s="631"/>
      <c r="H32" s="630" t="str">
        <f t="shared" ref="H32:H37" si="4">IF(G32="1/4 inch Mesh NO Louvers","0.25","0.56")</f>
        <v>0.56</v>
      </c>
      <c r="I32" s="629">
        <f t="shared" ref="I32:I37" si="5">F32*(1-H32)</f>
        <v>0</v>
      </c>
      <c r="J32" s="634" t="s">
        <v>884</v>
      </c>
    </row>
    <row r="33" spans="1:10" x14ac:dyDescent="0.3">
      <c r="A33" s="731"/>
      <c r="B33" s="635"/>
      <c r="C33" s="633"/>
      <c r="D33" s="633"/>
      <c r="E33" s="633"/>
      <c r="F33" s="632">
        <f t="shared" si="3"/>
        <v>0</v>
      </c>
      <c r="G33" s="631"/>
      <c r="H33" s="630" t="str">
        <f t="shared" si="4"/>
        <v>0.56</v>
      </c>
      <c r="I33" s="629">
        <f t="shared" si="5"/>
        <v>0</v>
      </c>
      <c r="J33" s="634" t="s">
        <v>884</v>
      </c>
    </row>
    <row r="34" spans="1:10" x14ac:dyDescent="0.3">
      <c r="A34" s="731"/>
      <c r="B34" s="635"/>
      <c r="C34" s="633"/>
      <c r="D34" s="633"/>
      <c r="E34" s="633"/>
      <c r="F34" s="632">
        <f t="shared" si="3"/>
        <v>0</v>
      </c>
      <c r="G34" s="631"/>
      <c r="H34" s="630" t="str">
        <f t="shared" si="4"/>
        <v>0.56</v>
      </c>
      <c r="I34" s="629">
        <f t="shared" si="5"/>
        <v>0</v>
      </c>
      <c r="J34" s="634" t="s">
        <v>884</v>
      </c>
    </row>
    <row r="35" spans="1:10" x14ac:dyDescent="0.3">
      <c r="A35" s="731"/>
      <c r="B35" s="695"/>
      <c r="C35" s="633"/>
      <c r="D35" s="633"/>
      <c r="E35" s="633"/>
      <c r="F35" s="632">
        <f t="shared" si="3"/>
        <v>0</v>
      </c>
      <c r="G35" s="631"/>
      <c r="H35" s="630" t="str">
        <f t="shared" si="4"/>
        <v>0.56</v>
      </c>
      <c r="I35" s="629">
        <f t="shared" si="5"/>
        <v>0</v>
      </c>
      <c r="J35" s="694" t="s">
        <v>883</v>
      </c>
    </row>
    <row r="36" spans="1:10" x14ac:dyDescent="0.3">
      <c r="A36" s="731"/>
      <c r="B36" s="695"/>
      <c r="C36" s="633"/>
      <c r="D36" s="633"/>
      <c r="E36" s="633"/>
      <c r="F36" s="632">
        <f t="shared" si="3"/>
        <v>0</v>
      </c>
      <c r="G36" s="631"/>
      <c r="H36" s="630" t="str">
        <f t="shared" si="4"/>
        <v>0.56</v>
      </c>
      <c r="I36" s="629">
        <f t="shared" si="5"/>
        <v>0</v>
      </c>
      <c r="J36" s="694" t="s">
        <v>883</v>
      </c>
    </row>
    <row r="37" spans="1:10" x14ac:dyDescent="0.3">
      <c r="A37" s="731"/>
      <c r="B37" s="696"/>
      <c r="C37" s="628"/>
      <c r="D37" s="628"/>
      <c r="E37" s="628"/>
      <c r="F37" s="627">
        <f t="shared" si="3"/>
        <v>0</v>
      </c>
      <c r="G37" s="626"/>
      <c r="H37" s="625" t="str">
        <f t="shared" si="4"/>
        <v>0.56</v>
      </c>
      <c r="I37" s="624">
        <f t="shared" si="5"/>
        <v>0</v>
      </c>
      <c r="J37" s="697" t="s">
        <v>882</v>
      </c>
    </row>
    <row r="38" spans="1:10" ht="4.2" customHeight="1" x14ac:dyDescent="0.3">
      <c r="A38" s="731"/>
      <c r="B38" s="623"/>
      <c r="C38" s="761"/>
      <c r="D38" s="762"/>
      <c r="E38" s="762"/>
      <c r="F38" s="762"/>
      <c r="G38" s="762"/>
      <c r="H38" s="762"/>
      <c r="I38" s="763"/>
      <c r="J38" s="622"/>
    </row>
    <row r="39" spans="1:10" x14ac:dyDescent="0.3">
      <c r="A39" s="731"/>
      <c r="B39" s="732"/>
      <c r="C39" s="745" t="s">
        <v>881</v>
      </c>
      <c r="D39" s="746"/>
      <c r="E39" s="746"/>
      <c r="F39" s="746"/>
      <c r="G39" s="746"/>
      <c r="H39" s="746"/>
      <c r="I39" s="621" t="str">
        <f>IF(H20="Yes","N/A",IF(SUM(I8:I17)+SUM(I32:I37)&gt;=H24,"Yes","No"))</f>
        <v>Yes</v>
      </c>
      <c r="J39" s="736"/>
    </row>
    <row r="40" spans="1:10" ht="4.2" customHeight="1" x14ac:dyDescent="0.3">
      <c r="A40" s="731"/>
      <c r="B40" s="732"/>
      <c r="C40" s="733"/>
      <c r="D40" s="734"/>
      <c r="E40" s="734"/>
      <c r="F40" s="734"/>
      <c r="G40" s="734"/>
      <c r="H40" s="734"/>
      <c r="I40" s="735"/>
      <c r="J40" s="736"/>
    </row>
    <row r="41" spans="1:10" x14ac:dyDescent="0.3">
      <c r="A41" s="731"/>
      <c r="B41" s="732"/>
      <c r="C41" s="743" t="s">
        <v>880</v>
      </c>
      <c r="D41" s="743"/>
      <c r="E41" s="743"/>
      <c r="F41" s="743"/>
      <c r="G41" s="743"/>
      <c r="H41" s="743"/>
      <c r="I41" s="619" t="str">
        <f>IF(H20="No","N/A",IF(SUM(I8:I13)+SUM(I32:I34)&gt;=H26,"Yes",IF(SUM(I8:I13)+SUM(I32:I34)&gt;=H24,"Yes","No")))</f>
        <v>N/A</v>
      </c>
      <c r="J41" s="620"/>
    </row>
    <row r="42" spans="1:10" x14ac:dyDescent="0.3">
      <c r="A42" s="731"/>
      <c r="B42" s="732"/>
      <c r="C42" s="744" t="s">
        <v>879</v>
      </c>
      <c r="D42" s="744"/>
      <c r="E42" s="744"/>
      <c r="F42" s="744"/>
      <c r="G42" s="744"/>
      <c r="H42" s="744"/>
      <c r="I42" s="619" t="str">
        <f>IF(H20="No","N/A",IF(SUM(I14:I17)+SUM(I35:I37)&gt;=H26,"Yes",IF(SUM(I8:I13)+SUM(I32:I34)&gt;=H24,"Yes","No")))</f>
        <v>N/A</v>
      </c>
    </row>
    <row r="43" spans="1:10" hidden="1" x14ac:dyDescent="0.3">
      <c r="A43" s="731"/>
      <c r="B43" s="732"/>
      <c r="C43" s="747" t="s">
        <v>878</v>
      </c>
      <c r="D43" s="747"/>
      <c r="E43" s="747"/>
      <c r="F43" s="747"/>
      <c r="G43" s="747"/>
      <c r="H43" s="747"/>
      <c r="I43" s="391" t="str">
        <f>IF(SUM(I8:I13)+SUM(I32:I35)&gt;=H24,"Yes","No")&amp;IF(H20="Yes","False","")</f>
        <v>Yes</v>
      </c>
    </row>
    <row r="44" spans="1:10" x14ac:dyDescent="0.3">
      <c r="A44" s="731"/>
      <c r="B44" s="732"/>
      <c r="C44" s="739" t="s">
        <v>137</v>
      </c>
      <c r="D44" s="739"/>
      <c r="E44" s="739"/>
      <c r="F44" s="739"/>
      <c r="G44" s="739"/>
      <c r="H44" s="739"/>
      <c r="I44" s="739"/>
    </row>
    <row r="47" spans="1:10" x14ac:dyDescent="0.3">
      <c r="B47" s="234"/>
      <c r="C47" s="725" t="s">
        <v>877</v>
      </c>
      <c r="D47" s="726"/>
      <c r="E47" s="726"/>
      <c r="F47" s="726"/>
      <c r="G47" s="726"/>
      <c r="H47" s="726"/>
      <c r="I47" s="727"/>
      <c r="J47" s="234"/>
    </row>
    <row r="48" spans="1:10" ht="4.2" customHeight="1" x14ac:dyDescent="0.3">
      <c r="B48" s="617"/>
      <c r="C48" s="761"/>
      <c r="D48" s="762"/>
      <c r="E48" s="762"/>
      <c r="F48" s="762"/>
      <c r="G48" s="762"/>
      <c r="H48" s="762"/>
      <c r="I48" s="763"/>
      <c r="J48" s="616"/>
    </row>
    <row r="49" spans="2:10" x14ac:dyDescent="0.3">
      <c r="B49" s="234"/>
      <c r="C49" s="752" t="s">
        <v>876</v>
      </c>
      <c r="D49" s="753"/>
      <c r="E49" s="753"/>
      <c r="F49" s="753"/>
      <c r="G49" s="753"/>
      <c r="H49" s="754"/>
      <c r="I49" s="618">
        <f>IF(H20="Yes","N/A",I18+I19+SUM(I32:I37)-H24)</f>
        <v>0</v>
      </c>
      <c r="J49" s="234"/>
    </row>
    <row r="50" spans="2:10" ht="4.2" customHeight="1" x14ac:dyDescent="0.3">
      <c r="B50" s="617"/>
      <c r="C50" s="761"/>
      <c r="D50" s="762"/>
      <c r="E50" s="762"/>
      <c r="F50" s="762"/>
      <c r="G50" s="762"/>
      <c r="H50" s="762"/>
      <c r="I50" s="763"/>
      <c r="J50" s="616"/>
    </row>
    <row r="51" spans="2:10" x14ac:dyDescent="0.3">
      <c r="C51" s="791" t="s">
        <v>875</v>
      </c>
      <c r="D51" s="792"/>
      <c r="E51" s="792"/>
      <c r="F51" s="792"/>
      <c r="G51" s="792"/>
      <c r="H51" s="793"/>
      <c r="I51" s="618" t="str">
        <f>IF(H20="no","N/A",I18+SUM(I32:I34)-H22*0.5)</f>
        <v>N/A</v>
      </c>
    </row>
    <row r="52" spans="2:10" ht="4.2" customHeight="1" x14ac:dyDescent="0.3">
      <c r="B52" s="617"/>
      <c r="C52" s="761"/>
      <c r="D52" s="762"/>
      <c r="E52" s="762"/>
      <c r="F52" s="762"/>
      <c r="G52" s="762"/>
      <c r="H52" s="762"/>
      <c r="I52" s="763"/>
      <c r="J52" s="616"/>
    </row>
    <row r="53" spans="2:10" x14ac:dyDescent="0.3">
      <c r="C53" s="794" t="s">
        <v>874</v>
      </c>
      <c r="D53" s="795"/>
      <c r="E53" s="795"/>
      <c r="F53" s="795"/>
      <c r="G53" s="795"/>
      <c r="H53" s="796"/>
      <c r="I53" s="615" t="str">
        <f>IF(H20="no","N/A",I19+SUM(I35:I37)-H22*0.5)</f>
        <v>N/A</v>
      </c>
    </row>
  </sheetData>
  <dataConsolidate/>
  <mergeCells count="43">
    <mergeCell ref="C49:H49"/>
    <mergeCell ref="C51:H51"/>
    <mergeCell ref="C53:H53"/>
    <mergeCell ref="C48:I48"/>
    <mergeCell ref="C50:I50"/>
    <mergeCell ref="C52:I52"/>
    <mergeCell ref="A1:J1"/>
    <mergeCell ref="D2:F2"/>
    <mergeCell ref="D3:F3"/>
    <mergeCell ref="C28:I28"/>
    <mergeCell ref="H24:I24"/>
    <mergeCell ref="H26:I26"/>
    <mergeCell ref="H27:I27"/>
    <mergeCell ref="C6:I6"/>
    <mergeCell ref="C4:I5"/>
    <mergeCell ref="C25:I25"/>
    <mergeCell ref="C20:G21"/>
    <mergeCell ref="H20:I21"/>
    <mergeCell ref="H22:I22"/>
    <mergeCell ref="C18:H18"/>
    <mergeCell ref="C19:H19"/>
    <mergeCell ref="C22:G22"/>
    <mergeCell ref="C24:G24"/>
    <mergeCell ref="C26:G26"/>
    <mergeCell ref="C27:G27"/>
    <mergeCell ref="C38:I38"/>
    <mergeCell ref="C23:I23"/>
    <mergeCell ref="C47:I47"/>
    <mergeCell ref="J18:J31"/>
    <mergeCell ref="A2:A44"/>
    <mergeCell ref="B39:B44"/>
    <mergeCell ref="C40:I40"/>
    <mergeCell ref="J39:J40"/>
    <mergeCell ref="J2:J7"/>
    <mergeCell ref="B2:B7"/>
    <mergeCell ref="C44:I44"/>
    <mergeCell ref="C30:I30"/>
    <mergeCell ref="C41:H41"/>
    <mergeCell ref="C42:H42"/>
    <mergeCell ref="C39:H39"/>
    <mergeCell ref="C43:H43"/>
    <mergeCell ref="B18:B31"/>
    <mergeCell ref="C29:I29"/>
  </mergeCells>
  <dataValidations count="28">
    <dataValidation type="list" allowBlank="1" showInputMessage="1" showErrorMessage="1" sqref="B14:B17 B35:B37">
      <formula1>"Soffit, C. Soffit, Other"</formula1>
    </dataValidation>
    <dataValidation type="list" allowBlank="1" showInputMessage="1" showErrorMessage="1" sqref="B8:B13 B32:B34">
      <formula1>"Static, Roof Turbine, Ridge, Gable, Other"</formula1>
    </dataValidation>
    <dataValidation allowBlank="1" showInputMessage="1" showErrorMessage="1" promptTitle="Attic Ventilation to Add" prompt="This is the total square footage of venting that needs to be added to achieve proper attic ventialtion, based on the information completed above." sqref="H27:I27"/>
    <dataValidation allowBlank="1" showInputMessage="1" showErrorMessage="1" promptTitle="Attic Ventilation to Add" prompt="This is the total square footage of venting that needs to be added to achieve proper attic ventialtion, based on the information completed above. " sqref="H26:I26"/>
    <dataValidation allowBlank="1" showInputMessage="1" showErrorMessage="1" promptTitle="Gable Vent Lenght In" prompt="Enter the custom length size of the existing gable vent in inches" sqref="C9"/>
    <dataValidation allowBlank="1" showInputMessage="1" showErrorMessage="1" promptTitle="Static Vent Length In " prompt="Enter the custom length size of the existing gable vent in inches" sqref="C10:C11"/>
    <dataValidation allowBlank="1" showInputMessage="1" showErrorMessage="1" promptTitle="Ridge Vent Length In" prompt="Enter the custom length size of the existing gable vent in inches" sqref="C12:C13"/>
    <dataValidation allowBlank="1" showInputMessage="1" showErrorMessage="1" promptTitle="Ridge Vent Width In" prompt="Enter the custom width size of the existing gable vent in inches" sqref="D12:D13"/>
    <dataValidation allowBlank="1" showInputMessage="1" showErrorMessage="1" promptTitle="Static Vent Width In" prompt="Enter the custom width size of the existing gable vent in inches" sqref="D10:D11"/>
    <dataValidation allowBlank="1" showInputMessage="1" showErrorMessage="1" promptTitle="Low Ventilation " sqref="I42"/>
    <dataValidation allowBlank="1" showInputMessage="1" showErrorMessage="1" promptTitle="Total Vent Sq Ft " prompt="Formula: Length x Width divided by 144" sqref="F7"/>
    <dataValidation allowBlank="1" showInputMessage="1" showErrorMessage="1" promptTitle="Total Vent Sq Ft" prompt="Formula: Length x Width divided by 144" sqref="F31"/>
    <dataValidation allowBlank="1" showInputMessage="1" showErrorMessage="1" promptTitle="Attic Square Footage" prompt="Enter the approximate attic square footage. If there is more than one attic space in the house, you will complete a ventilation calculator per attic space. Only enter square footage for the specific attic space you are assessing." sqref="I3"/>
    <dataValidation allowBlank="1" showInputMessage="1" showErrorMessage="1" promptTitle="House Square Footage" prompt="Enter the approximate house square footage" sqref="I2"/>
    <dataValidation allowBlank="1" showInputMessage="1" showErrorMessage="1" prompt="Enter Client's Name" sqref="D2"/>
    <dataValidation allowBlank="1" showInputMessage="1" showErrorMessage="1" promptTitle="Job Number" prompt="Enter the job number/client ID/audit number for this client. " sqref="D3"/>
    <dataValidation type="list" allowBlank="1" showInputMessage="1" showErrorMessage="1" promptTitle="Vent Mesh Type" prompt="Select Type of Venting Mesh closest to existing Vent Type._x000a_The typical vent is 1/16&quot; Mesh with Louvers." sqref="G32:G37">
      <formula1>"1/4 inch Mesh NO Louvers, 1/16 inch Mesh w/ Louvers"</formula1>
    </dataValidation>
    <dataValidation type="whole" allowBlank="1" showInputMessage="1" showErrorMessage="1" promptTitle="Added Quantity" prompt="Input the number of vents of this size that are estimated to be installed." sqref="E32:E37">
      <formula1>0</formula1>
      <formula2>50</formula2>
    </dataValidation>
    <dataValidation type="list" allowBlank="1" showInputMessage="1" showErrorMessage="1" promptTitle="Existing Vent Mesh Type" prompt="Select Type of Venting Mesh closest to existing Vent Type._x000a_The typical vent is 1/16&quot; Mesh with Louvers." sqref="G8:G17">
      <formula1>"1/4 inch Mesh NO Louvers, 1/16 inch Mesh w/ Louvers"</formula1>
    </dataValidation>
    <dataValidation type="whole" allowBlank="1" showInputMessage="1" showErrorMessage="1" promptTitle="Existing Quantity" prompt="Input the number of existing vents of this size" sqref="E8:E17">
      <formula1>0</formula1>
      <formula2>50</formula2>
    </dataValidation>
    <dataValidation allowBlank="1" showInputMessage="1" showErrorMessage="1" promptTitle="Gable Vent Width In" prompt="Enter the custom width size of the existing gable vent in inches" sqref="D32:D34 D8:D9"/>
    <dataValidation allowBlank="1" showInputMessage="1" showErrorMessage="1" promptTitle="Gable Vent Length In" prompt="Enter the custom length size of the existing gable vent in inches" sqref="C32:C34 C8"/>
    <dataValidation allowBlank="1" showInputMessage="1" showErrorMessage="1" promptTitle="Soffit Vent Width In" prompt="Enter the custom width size of the existing soffit vent in inches" sqref="D14:D17 D35:D37"/>
    <dataValidation allowBlank="1" showInputMessage="1" showErrorMessage="1" promptTitle="Soffit Vent Length In" prompt="Enter the custom length size of the existing soffit vent in inches" sqref="C35:C38 C14:C17 C48 C50 C52"/>
    <dataValidation allowBlank="1" showInputMessage="1" showErrorMessage="1" promptTitle="Venting Location" prompt="At the end of the work, will the venting be split ~50/50 high/low? Approximately 50% of the venting “high” (in the upper 60% of the attic space) and approximately 50% “low” (in the lower 40% of the attic space)?" sqref="C20"/>
    <dataValidation type="list" allowBlank="1" showInputMessage="1" showErrorMessage="1" sqref="H20">
      <formula1>"Yes, No"</formula1>
    </dataValidation>
    <dataValidation allowBlank="1" showInputMessage="1" showErrorMessage="1" promptTitle="Total Venting Needed for Attic" prompt="This is the total square footage of venting needed for this attic space based on the information completed above." sqref="H24 H22"/>
    <dataValidation allowBlank="1" showInputMessage="1" showErrorMessage="1" promptTitle="Added Ventilation Enough?" prompt="This answer will auto-populate whether or not the estimated ventilation is sufficient, taking into consideration the vent free area. If this is a NO, more vents need to be added!" sqref="I43"/>
  </dataValidations>
  <pageMargins left="0.2" right="0.2" top="0.18" bottom="0.25" header="0.75" footer="0.87"/>
  <pageSetup scale="86"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46"/>
  <sheetViews>
    <sheetView showGridLines="0" zoomScale="80" zoomScaleNormal="80" zoomScalePageLayoutView="50" workbookViewId="0">
      <selection activeCell="C55" sqref="C55:E55"/>
    </sheetView>
  </sheetViews>
  <sheetFormatPr defaultColWidth="0" defaultRowHeight="18" x14ac:dyDescent="0.35"/>
  <cols>
    <col min="1" max="1" width="8.88671875" style="261" customWidth="1"/>
    <col min="2" max="2" width="15.6640625" style="261" customWidth="1"/>
    <col min="3" max="5" width="30.6640625" style="261" customWidth="1"/>
    <col min="6" max="9" width="18.6640625" style="261" customWidth="1"/>
    <col min="10" max="11" width="8.88671875" style="261" customWidth="1"/>
    <col min="12" max="16384" width="8.88671875" style="261" hidden="1"/>
  </cols>
  <sheetData>
    <row r="1" spans="2:9" ht="46.8" thickBot="1" x14ac:dyDescent="0.4">
      <c r="B1" s="889" t="s">
        <v>412</v>
      </c>
      <c r="C1" s="889"/>
      <c r="D1" s="889"/>
      <c r="E1" s="889"/>
      <c r="F1" s="889"/>
      <c r="G1" s="889"/>
      <c r="H1" s="889"/>
      <c r="I1" s="889"/>
    </row>
    <row r="2" spans="2:9" ht="18.600000000000001" thickTop="1" x14ac:dyDescent="0.35">
      <c r="B2" s="916" t="s">
        <v>666</v>
      </c>
      <c r="C2" s="917"/>
      <c r="D2" s="917"/>
      <c r="E2" s="917"/>
      <c r="F2" s="917"/>
      <c r="G2" s="917"/>
      <c r="H2" s="917"/>
      <c r="I2" s="918"/>
    </row>
    <row r="3" spans="2:9" s="308" customFormat="1" x14ac:dyDescent="0.35">
      <c r="B3" s="919"/>
      <c r="C3" s="920"/>
      <c r="D3" s="920"/>
      <c r="E3" s="920"/>
      <c r="F3" s="920"/>
      <c r="G3" s="920"/>
      <c r="H3" s="920"/>
      <c r="I3" s="921"/>
    </row>
    <row r="4" spans="2:9" ht="18.600000000000001" thickBot="1" x14ac:dyDescent="0.4">
      <c r="B4" s="922"/>
      <c r="C4" s="923"/>
      <c r="D4" s="923"/>
      <c r="E4" s="923"/>
      <c r="F4" s="923"/>
      <c r="G4" s="923"/>
      <c r="H4" s="923"/>
      <c r="I4" s="924"/>
    </row>
    <row r="5" spans="2:9" ht="24" thickBot="1" x14ac:dyDescent="0.5">
      <c r="B5" s="656" t="s">
        <v>214</v>
      </c>
      <c r="C5" s="898">
        <f>'Contact Info'!B3</f>
        <v>0</v>
      </c>
      <c r="D5" s="899"/>
      <c r="E5" s="441" t="s">
        <v>411</v>
      </c>
      <c r="F5" s="928">
        <f>'Contact Info'!D3</f>
        <v>0</v>
      </c>
      <c r="G5" s="929"/>
      <c r="H5" s="929"/>
      <c r="I5" s="930"/>
    </row>
    <row r="6" spans="2:9" ht="24" thickBot="1" x14ac:dyDescent="0.5">
      <c r="B6" s="931"/>
      <c r="C6" s="932"/>
      <c r="D6" s="933"/>
      <c r="E6" s="442" t="s">
        <v>410</v>
      </c>
      <c r="F6" s="925">
        <f>'Contact Info'!D4</f>
        <v>0</v>
      </c>
      <c r="G6" s="926"/>
      <c r="H6" s="926"/>
      <c r="I6" s="927"/>
    </row>
    <row r="7" spans="2:9" ht="24" thickBot="1" x14ac:dyDescent="0.5">
      <c r="B7" s="657"/>
      <c r="C7" s="394"/>
      <c r="D7" s="394"/>
      <c r="E7" s="395"/>
      <c r="F7" s="395"/>
      <c r="G7" s="395"/>
      <c r="H7" s="395"/>
      <c r="I7" s="658"/>
    </row>
    <row r="8" spans="2:9" ht="30" customHeight="1" x14ac:dyDescent="0.35">
      <c r="B8" s="969" t="s">
        <v>667</v>
      </c>
      <c r="C8" s="828"/>
      <c r="D8" s="828"/>
      <c r="E8" s="828"/>
      <c r="F8" s="828"/>
      <c r="G8" s="828"/>
      <c r="H8" s="828"/>
      <c r="I8" s="970"/>
    </row>
    <row r="9" spans="2:9" ht="23.4" x14ac:dyDescent="0.35">
      <c r="B9" s="971"/>
      <c r="C9" s="972"/>
      <c r="D9" s="972"/>
      <c r="E9" s="972"/>
      <c r="F9" s="972"/>
      <c r="G9" s="972"/>
      <c r="H9" s="972"/>
      <c r="I9" s="973"/>
    </row>
    <row r="10" spans="2:9" ht="27.6" customHeight="1" thickBot="1" x14ac:dyDescent="0.4">
      <c r="B10" s="974" t="s">
        <v>409</v>
      </c>
      <c r="C10" s="975"/>
      <c r="D10" s="975"/>
      <c r="E10" s="975"/>
      <c r="F10" s="975"/>
      <c r="G10" s="975"/>
      <c r="H10" s="975"/>
      <c r="I10" s="976"/>
    </row>
    <row r="11" spans="2:9" ht="55.2" customHeight="1" x14ac:dyDescent="0.35">
      <c r="B11" s="659" t="s">
        <v>408</v>
      </c>
      <c r="C11" s="396"/>
      <c r="D11" s="396"/>
      <c r="E11" s="396"/>
      <c r="F11" s="396" t="s">
        <v>414</v>
      </c>
      <c r="G11" s="396"/>
      <c r="H11" s="396"/>
      <c r="I11" s="660"/>
    </row>
    <row r="12" spans="2:9" ht="55.2" customHeight="1" x14ac:dyDescent="0.35">
      <c r="B12" s="661" t="s">
        <v>407</v>
      </c>
      <c r="C12" s="397"/>
      <c r="D12" s="397"/>
      <c r="E12" s="397"/>
      <c r="F12" s="397" t="s">
        <v>413</v>
      </c>
      <c r="G12" s="397"/>
      <c r="H12" s="397"/>
      <c r="I12" s="662"/>
    </row>
    <row r="13" spans="2:9" ht="41.4" customHeight="1" x14ac:dyDescent="0.35">
      <c r="B13" s="661" t="s">
        <v>406</v>
      </c>
      <c r="C13" s="397"/>
      <c r="D13" s="397"/>
      <c r="E13" s="397"/>
      <c r="F13" s="397" t="s">
        <v>677</v>
      </c>
      <c r="G13" s="397"/>
      <c r="H13" s="397"/>
      <c r="I13" s="662"/>
    </row>
    <row r="14" spans="2:9" ht="27.6" customHeight="1" x14ac:dyDescent="0.35">
      <c r="B14" s="661" t="s">
        <v>405</v>
      </c>
      <c r="C14" s="397"/>
      <c r="D14" s="397"/>
      <c r="E14" s="397"/>
      <c r="F14" s="892" t="s">
        <v>404</v>
      </c>
      <c r="G14" s="892"/>
      <c r="H14" s="892"/>
      <c r="I14" s="893"/>
    </row>
    <row r="15" spans="2:9" ht="55.2" customHeight="1" thickBot="1" x14ac:dyDescent="0.4">
      <c r="B15" s="663" t="s">
        <v>403</v>
      </c>
      <c r="C15" s="398"/>
      <c r="D15" s="399"/>
      <c r="E15" s="399"/>
      <c r="F15" s="894"/>
      <c r="G15" s="894"/>
      <c r="H15" s="894"/>
      <c r="I15" s="895"/>
    </row>
    <row r="16" spans="2:9" ht="24" customHeight="1" x14ac:dyDescent="0.35">
      <c r="B16" s="957" t="s">
        <v>402</v>
      </c>
      <c r="C16" s="958"/>
      <c r="D16" s="958"/>
      <c r="E16" s="958"/>
      <c r="F16" s="958"/>
      <c r="G16" s="958"/>
      <c r="H16" s="958"/>
      <c r="I16" s="959"/>
    </row>
    <row r="17" spans="2:9" ht="24" customHeight="1" x14ac:dyDescent="0.35">
      <c r="B17" s="934" t="s">
        <v>401</v>
      </c>
      <c r="C17" s="833"/>
      <c r="D17" s="833"/>
      <c r="E17" s="833"/>
      <c r="F17" s="833"/>
      <c r="G17" s="833"/>
      <c r="H17" s="833"/>
      <c r="I17" s="935"/>
    </row>
    <row r="18" spans="2:9" ht="24" customHeight="1" x14ac:dyDescent="0.45">
      <c r="B18" s="664"/>
      <c r="C18" s="833" t="s">
        <v>668</v>
      </c>
      <c r="D18" s="833"/>
      <c r="E18" s="833"/>
      <c r="F18" s="833"/>
      <c r="G18" s="833"/>
      <c r="H18" s="833"/>
      <c r="I18" s="935"/>
    </row>
    <row r="19" spans="2:9" ht="24" customHeight="1" x14ac:dyDescent="0.35">
      <c r="B19" s="934" t="s">
        <v>400</v>
      </c>
      <c r="C19" s="833"/>
      <c r="D19" s="833"/>
      <c r="E19" s="833"/>
      <c r="F19" s="833"/>
      <c r="G19" s="833"/>
      <c r="H19" s="833"/>
      <c r="I19" s="935"/>
    </row>
    <row r="20" spans="2:9" ht="24" customHeight="1" x14ac:dyDescent="0.35">
      <c r="B20" s="939" t="s">
        <v>399</v>
      </c>
      <c r="C20" s="814"/>
      <c r="D20" s="814"/>
      <c r="E20" s="814"/>
      <c r="F20" s="814"/>
      <c r="G20" s="814"/>
      <c r="H20" s="814"/>
      <c r="I20" s="940"/>
    </row>
    <row r="21" spans="2:9" ht="24" customHeight="1" x14ac:dyDescent="0.35">
      <c r="B21" s="934" t="s">
        <v>398</v>
      </c>
      <c r="C21" s="833"/>
      <c r="D21" s="833"/>
      <c r="E21" s="833"/>
      <c r="F21" s="833"/>
      <c r="G21" s="833"/>
      <c r="H21" s="833"/>
      <c r="I21" s="935"/>
    </row>
    <row r="22" spans="2:9" ht="24" customHeight="1" x14ac:dyDescent="0.35">
      <c r="B22" s="936" t="s">
        <v>669</v>
      </c>
      <c r="C22" s="937"/>
      <c r="D22" s="937"/>
      <c r="E22" s="937"/>
      <c r="F22" s="937"/>
      <c r="G22" s="937"/>
      <c r="H22" s="937"/>
      <c r="I22" s="938"/>
    </row>
    <row r="23" spans="2:9" ht="24" customHeight="1" x14ac:dyDescent="0.35">
      <c r="B23" s="665"/>
      <c r="C23" s="937" t="s">
        <v>397</v>
      </c>
      <c r="D23" s="937"/>
      <c r="E23" s="937"/>
      <c r="F23" s="937"/>
      <c r="G23" s="937"/>
      <c r="H23" s="937"/>
      <c r="I23" s="938"/>
    </row>
    <row r="24" spans="2:9" ht="24" customHeight="1" x14ac:dyDescent="0.35">
      <c r="B24" s="936" t="s">
        <v>396</v>
      </c>
      <c r="C24" s="937"/>
      <c r="D24" s="937"/>
      <c r="E24" s="937"/>
      <c r="F24" s="937"/>
      <c r="G24" s="937"/>
      <c r="H24" s="937"/>
      <c r="I24" s="938"/>
    </row>
    <row r="25" spans="2:9" ht="24" customHeight="1" x14ac:dyDescent="0.35">
      <c r="B25" s="934" t="s">
        <v>395</v>
      </c>
      <c r="C25" s="833"/>
      <c r="D25" s="833"/>
      <c r="E25" s="833"/>
      <c r="F25" s="833"/>
      <c r="G25" s="833"/>
      <c r="H25" s="833"/>
      <c r="I25" s="935"/>
    </row>
    <row r="26" spans="2:9" ht="24" customHeight="1" x14ac:dyDescent="0.35">
      <c r="B26" s="934" t="s">
        <v>394</v>
      </c>
      <c r="C26" s="833"/>
      <c r="D26" s="833"/>
      <c r="E26" s="833"/>
      <c r="F26" s="833"/>
      <c r="G26" s="833"/>
      <c r="H26" s="833"/>
      <c r="I26" s="935"/>
    </row>
    <row r="27" spans="2:9" ht="24" customHeight="1" x14ac:dyDescent="0.35">
      <c r="B27" s="934" t="s">
        <v>670</v>
      </c>
      <c r="C27" s="833"/>
      <c r="D27" s="833"/>
      <c r="E27" s="833"/>
      <c r="F27" s="833"/>
      <c r="G27" s="833"/>
      <c r="H27" s="833"/>
      <c r="I27" s="935"/>
    </row>
    <row r="28" spans="2:9" ht="24" customHeight="1" thickBot="1" x14ac:dyDescent="0.4">
      <c r="B28" s="934" t="s">
        <v>394</v>
      </c>
      <c r="C28" s="833"/>
      <c r="D28" s="833"/>
      <c r="E28" s="833"/>
      <c r="F28" s="833"/>
      <c r="G28" s="833"/>
      <c r="H28" s="833"/>
      <c r="I28" s="935"/>
    </row>
    <row r="29" spans="2:9" ht="24" thickBot="1" x14ac:dyDescent="0.4">
      <c r="B29" s="954"/>
      <c r="C29" s="955"/>
      <c r="D29" s="955"/>
      <c r="E29" s="955"/>
      <c r="F29" s="955"/>
      <c r="G29" s="955"/>
      <c r="H29" s="955"/>
      <c r="I29" s="956"/>
    </row>
    <row r="30" spans="2:9" ht="28.95" customHeight="1" thickBot="1" x14ac:dyDescent="0.4">
      <c r="B30" s="890" t="s">
        <v>671</v>
      </c>
      <c r="C30" s="890"/>
      <c r="D30" s="890"/>
      <c r="E30" s="891"/>
      <c r="F30" s="401">
        <v>1</v>
      </c>
      <c r="G30" s="401">
        <v>2</v>
      </c>
      <c r="H30" s="401">
        <v>3</v>
      </c>
      <c r="I30" s="666">
        <v>4</v>
      </c>
    </row>
    <row r="31" spans="2:9" ht="28.95" customHeight="1" thickBot="1" x14ac:dyDescent="0.4">
      <c r="B31" s="896" t="s">
        <v>393</v>
      </c>
      <c r="C31" s="896"/>
      <c r="D31" s="896"/>
      <c r="E31" s="897"/>
      <c r="F31" s="402"/>
      <c r="G31" s="402"/>
      <c r="H31" s="402"/>
      <c r="I31" s="667"/>
    </row>
    <row r="32" spans="2:9" ht="54.6" customHeight="1" thickBot="1" x14ac:dyDescent="0.4">
      <c r="B32" s="963" t="s">
        <v>392</v>
      </c>
      <c r="C32" s="964"/>
      <c r="D32" s="964"/>
      <c r="E32" s="965"/>
      <c r="F32" s="403"/>
      <c r="G32" s="404"/>
      <c r="H32" s="404"/>
      <c r="I32" s="668"/>
    </row>
    <row r="33" spans="2:9" ht="54.6" customHeight="1" thickBot="1" x14ac:dyDescent="0.4">
      <c r="B33" s="963" t="s">
        <v>672</v>
      </c>
      <c r="C33" s="964"/>
      <c r="D33" s="964"/>
      <c r="E33" s="965"/>
      <c r="F33" s="405"/>
      <c r="G33" s="404"/>
      <c r="H33" s="404"/>
      <c r="I33" s="668"/>
    </row>
    <row r="34" spans="2:9" ht="54.6" customHeight="1" thickBot="1" x14ac:dyDescent="0.4">
      <c r="B34" s="960" t="s">
        <v>673</v>
      </c>
      <c r="C34" s="961"/>
      <c r="D34" s="961"/>
      <c r="E34" s="962"/>
      <c r="F34" s="405"/>
      <c r="G34" s="404"/>
      <c r="H34" s="404"/>
      <c r="I34" s="668"/>
    </row>
    <row r="35" spans="2:9" ht="54.6" customHeight="1" thickBot="1" x14ac:dyDescent="0.4">
      <c r="B35" s="943" t="s">
        <v>674</v>
      </c>
      <c r="C35" s="944"/>
      <c r="D35" s="944"/>
      <c r="E35" s="945"/>
      <c r="F35" s="405"/>
      <c r="G35" s="404"/>
      <c r="H35" s="404"/>
      <c r="I35" s="668"/>
    </row>
    <row r="36" spans="2:9" ht="62.4" customHeight="1" thickBot="1" x14ac:dyDescent="0.4">
      <c r="B36" s="946" t="s">
        <v>675</v>
      </c>
      <c r="C36" s="947"/>
      <c r="D36" s="947"/>
      <c r="E36" s="948"/>
      <c r="F36" s="406"/>
      <c r="G36" s="406"/>
      <c r="H36" s="406"/>
      <c r="I36" s="669"/>
    </row>
    <row r="37" spans="2:9" ht="17.399999999999999" customHeight="1" x14ac:dyDescent="0.35">
      <c r="B37" s="891" t="s">
        <v>3</v>
      </c>
      <c r="C37" s="952"/>
      <c r="D37" s="952"/>
      <c r="E37" s="952"/>
      <c r="F37" s="952"/>
      <c r="G37" s="952"/>
      <c r="H37" s="952"/>
      <c r="I37" s="953"/>
    </row>
    <row r="38" spans="2:9" ht="31.2" customHeight="1" thickBot="1" x14ac:dyDescent="0.4">
      <c r="B38" s="949" t="s">
        <v>676</v>
      </c>
      <c r="C38" s="950"/>
      <c r="D38" s="950"/>
      <c r="E38" s="950"/>
      <c r="F38" s="950"/>
      <c r="G38" s="950"/>
      <c r="H38" s="950"/>
      <c r="I38" s="951"/>
    </row>
    <row r="39" spans="2:9" ht="24" thickBot="1" x14ac:dyDescent="0.4">
      <c r="B39" s="941" t="s">
        <v>391</v>
      </c>
      <c r="C39" s="911"/>
      <c r="D39" s="911"/>
      <c r="E39" s="911"/>
      <c r="F39" s="942"/>
      <c r="G39" s="910" t="s">
        <v>2</v>
      </c>
      <c r="H39" s="911"/>
      <c r="I39" s="912"/>
    </row>
    <row r="40" spans="2:9" ht="40.200000000000003" customHeight="1" thickBot="1" x14ac:dyDescent="0.4">
      <c r="B40" s="906" t="s">
        <v>390</v>
      </c>
      <c r="C40" s="907"/>
      <c r="D40" s="907"/>
      <c r="E40" s="907"/>
      <c r="F40" s="908"/>
      <c r="G40" s="855" t="s">
        <v>389</v>
      </c>
      <c r="H40" s="856"/>
      <c r="I40" s="909"/>
    </row>
    <row r="41" spans="2:9" ht="40.200000000000003" customHeight="1" thickBot="1" x14ac:dyDescent="0.4">
      <c r="B41" s="903" t="s">
        <v>388</v>
      </c>
      <c r="C41" s="904"/>
      <c r="D41" s="904"/>
      <c r="E41" s="904"/>
      <c r="F41" s="905"/>
      <c r="G41" s="910" t="s">
        <v>387</v>
      </c>
      <c r="H41" s="911"/>
      <c r="I41" s="912"/>
    </row>
    <row r="42" spans="2:9" ht="40.200000000000003" customHeight="1" thickBot="1" x14ac:dyDescent="0.4">
      <c r="B42" s="906" t="s">
        <v>386</v>
      </c>
      <c r="C42" s="907"/>
      <c r="D42" s="907"/>
      <c r="E42" s="907"/>
      <c r="F42" s="908"/>
      <c r="G42" s="855" t="s">
        <v>383</v>
      </c>
      <c r="H42" s="856"/>
      <c r="I42" s="909"/>
    </row>
    <row r="43" spans="2:9" ht="40.200000000000003" customHeight="1" thickBot="1" x14ac:dyDescent="0.4">
      <c r="B43" s="903" t="s">
        <v>385</v>
      </c>
      <c r="C43" s="904"/>
      <c r="D43" s="904"/>
      <c r="E43" s="904"/>
      <c r="F43" s="905"/>
      <c r="G43" s="910" t="s">
        <v>383</v>
      </c>
      <c r="H43" s="911"/>
      <c r="I43" s="912"/>
    </row>
    <row r="44" spans="2:9" ht="40.200000000000003" customHeight="1" thickBot="1" x14ac:dyDescent="0.4">
      <c r="B44" s="906" t="s">
        <v>384</v>
      </c>
      <c r="C44" s="907"/>
      <c r="D44" s="907"/>
      <c r="E44" s="907"/>
      <c r="F44" s="908"/>
      <c r="G44" s="855" t="s">
        <v>383</v>
      </c>
      <c r="H44" s="856"/>
      <c r="I44" s="909"/>
    </row>
    <row r="45" spans="2:9" ht="40.200000000000003" customHeight="1" thickBot="1" x14ac:dyDescent="0.4">
      <c r="B45" s="903" t="s">
        <v>382</v>
      </c>
      <c r="C45" s="904"/>
      <c r="D45" s="904"/>
      <c r="E45" s="904"/>
      <c r="F45" s="905"/>
      <c r="G45" s="910" t="s">
        <v>381</v>
      </c>
      <c r="H45" s="911"/>
      <c r="I45" s="912"/>
    </row>
    <row r="46" spans="2:9" ht="45.75" customHeight="1" thickBot="1" x14ac:dyDescent="0.4">
      <c r="B46" s="900" t="s">
        <v>380</v>
      </c>
      <c r="C46" s="901"/>
      <c r="D46" s="901"/>
      <c r="E46" s="901"/>
      <c r="F46" s="902"/>
      <c r="G46" s="913" t="s">
        <v>379</v>
      </c>
      <c r="H46" s="914"/>
      <c r="I46" s="915"/>
    </row>
    <row r="47" spans="2:9" ht="19.2" thickTop="1" thickBot="1" x14ac:dyDescent="0.4">
      <c r="B47" s="800"/>
      <c r="C47" s="801"/>
      <c r="D47" s="801"/>
      <c r="E47" s="801"/>
      <c r="F47" s="801"/>
      <c r="G47" s="801"/>
      <c r="H47" s="801"/>
      <c r="I47" s="802"/>
    </row>
    <row r="48" spans="2:9" ht="19.2" thickTop="1" thickBot="1" x14ac:dyDescent="0.4"/>
    <row r="49" spans="2:10" ht="24" customHeight="1" thickBot="1" x14ac:dyDescent="0.4">
      <c r="B49" s="855" t="s">
        <v>678</v>
      </c>
      <c r="C49" s="856"/>
      <c r="D49" s="856"/>
      <c r="E49" s="856"/>
      <c r="F49" s="856"/>
      <c r="G49" s="856"/>
      <c r="H49" s="856"/>
      <c r="I49" s="857"/>
      <c r="J49" s="296"/>
    </row>
    <row r="50" spans="2:10" ht="18" customHeight="1" thickBot="1" x14ac:dyDescent="0.4">
      <c r="B50" s="407"/>
      <c r="C50" s="395"/>
      <c r="D50" s="395"/>
      <c r="E50" s="395"/>
      <c r="F50" s="395"/>
      <c r="G50" s="395"/>
      <c r="H50" s="395"/>
      <c r="I50" s="408"/>
      <c r="J50" s="296"/>
    </row>
    <row r="51" spans="2:10" ht="24" customHeight="1" thickBot="1" x14ac:dyDescent="0.4">
      <c r="B51" s="610" t="s">
        <v>378</v>
      </c>
      <c r="C51" s="611"/>
      <c r="D51" s="611"/>
      <c r="E51" s="611"/>
      <c r="F51" s="611"/>
      <c r="G51" s="611"/>
      <c r="H51" s="611"/>
      <c r="I51" s="612"/>
      <c r="J51" s="296"/>
    </row>
    <row r="52" spans="2:10" ht="21" customHeight="1" thickBot="1" x14ac:dyDescent="0.5">
      <c r="B52" s="409"/>
      <c r="C52" s="843" t="s">
        <v>377</v>
      </c>
      <c r="D52" s="844"/>
      <c r="E52" s="845"/>
      <c r="F52" s="843" t="s">
        <v>376</v>
      </c>
      <c r="G52" s="844"/>
      <c r="H52" s="844"/>
      <c r="I52" s="845"/>
    </row>
    <row r="53" spans="2:10" ht="18.600000000000001" customHeight="1" thickBot="1" x14ac:dyDescent="0.5">
      <c r="B53" s="410"/>
      <c r="C53" s="846" t="s">
        <v>679</v>
      </c>
      <c r="D53" s="847"/>
      <c r="E53" s="848"/>
      <c r="F53" s="843" t="s">
        <v>680</v>
      </c>
      <c r="G53" s="844"/>
      <c r="H53" s="844"/>
      <c r="I53" s="845"/>
    </row>
    <row r="54" spans="2:10" ht="21" customHeight="1" thickBot="1" x14ac:dyDescent="0.5">
      <c r="B54" s="410"/>
      <c r="C54" s="846" t="s">
        <v>681</v>
      </c>
      <c r="D54" s="847"/>
      <c r="E54" s="848"/>
      <c r="F54" s="843" t="s">
        <v>682</v>
      </c>
      <c r="G54" s="844"/>
      <c r="H54" s="844"/>
      <c r="I54" s="845"/>
    </row>
    <row r="55" spans="2:10" ht="18.600000000000001" customHeight="1" thickBot="1" x14ac:dyDescent="0.5">
      <c r="B55" s="410"/>
      <c r="C55" s="846" t="s">
        <v>683</v>
      </c>
      <c r="D55" s="847"/>
      <c r="E55" s="848"/>
      <c r="F55" s="843" t="s">
        <v>684</v>
      </c>
      <c r="G55" s="844"/>
      <c r="H55" s="844"/>
      <c r="I55" s="845"/>
    </row>
    <row r="56" spans="2:10" ht="18.600000000000001" customHeight="1" thickBot="1" x14ac:dyDescent="0.5">
      <c r="B56" s="411"/>
      <c r="C56" s="846" t="s">
        <v>375</v>
      </c>
      <c r="D56" s="847"/>
      <c r="E56" s="847"/>
      <c r="F56" s="847"/>
      <c r="G56" s="847"/>
      <c r="H56" s="847"/>
      <c r="I56" s="848"/>
    </row>
    <row r="57" spans="2:10" ht="24" customHeight="1" thickBot="1" x14ac:dyDescent="0.5">
      <c r="B57" s="849" t="s">
        <v>685</v>
      </c>
      <c r="C57" s="850"/>
      <c r="D57" s="850"/>
      <c r="E57" s="850"/>
      <c r="F57" s="850"/>
      <c r="G57" s="850"/>
      <c r="H57" s="850"/>
      <c r="I57" s="851"/>
    </row>
    <row r="58" spans="2:10" ht="24" customHeight="1" thickBot="1" x14ac:dyDescent="0.5">
      <c r="B58" s="409"/>
      <c r="C58" s="412" t="s">
        <v>374</v>
      </c>
      <c r="D58" s="413"/>
      <c r="E58" s="414"/>
      <c r="F58" s="415" t="s">
        <v>373</v>
      </c>
      <c r="G58" s="416"/>
      <c r="H58" s="417"/>
      <c r="I58" s="418"/>
      <c r="J58" s="278"/>
    </row>
    <row r="59" spans="2:10" ht="24" customHeight="1" thickBot="1" x14ac:dyDescent="0.5">
      <c r="B59" s="410"/>
      <c r="C59" s="608" t="s">
        <v>372</v>
      </c>
      <c r="D59" s="419"/>
      <c r="E59" s="414" t="str">
        <f>IF(E58&lt;1,"",IF(E58&lt;=10,"-2.5",IF(E58&lt;=90,E58/40-2.75,IF(E58&gt;=90,"-0.5"))))</f>
        <v/>
      </c>
      <c r="F59" s="415" t="s">
        <v>1</v>
      </c>
      <c r="G59" s="420"/>
      <c r="H59" s="421"/>
      <c r="I59" s="422"/>
      <c r="J59" s="278"/>
    </row>
    <row r="60" spans="2:10" ht="24" customHeight="1" thickBot="1" x14ac:dyDescent="0.5">
      <c r="B60" s="411"/>
      <c r="C60" s="830" t="s">
        <v>371</v>
      </c>
      <c r="D60" s="830"/>
      <c r="E60" s="830"/>
      <c r="F60" s="830"/>
      <c r="G60" s="423"/>
      <c r="H60" s="424"/>
      <c r="I60" s="425"/>
      <c r="J60" s="278"/>
    </row>
    <row r="61" spans="2:10" ht="24" customHeight="1" x14ac:dyDescent="0.35">
      <c r="B61" s="610" t="s">
        <v>370</v>
      </c>
      <c r="C61" s="611"/>
      <c r="D61" s="611"/>
      <c r="E61" s="611"/>
      <c r="F61" s="611"/>
      <c r="G61" s="611"/>
      <c r="H61" s="611"/>
      <c r="I61" s="612"/>
      <c r="J61" s="296"/>
    </row>
    <row r="62" spans="2:10" ht="24" customHeight="1" x14ac:dyDescent="0.35">
      <c r="B62" s="610" t="s">
        <v>369</v>
      </c>
      <c r="C62" s="611"/>
      <c r="D62" s="611"/>
      <c r="E62" s="611"/>
      <c r="F62" s="611"/>
      <c r="G62" s="611"/>
      <c r="H62" s="611"/>
      <c r="I62" s="612"/>
      <c r="J62" s="296"/>
    </row>
    <row r="63" spans="2:10" ht="24" customHeight="1" x14ac:dyDescent="0.35">
      <c r="B63" s="607" t="s">
        <v>368</v>
      </c>
      <c r="C63" s="611"/>
      <c r="D63" s="611"/>
      <c r="E63" s="611"/>
      <c r="F63" s="611"/>
      <c r="G63" s="611"/>
      <c r="H63" s="611"/>
      <c r="I63" s="612"/>
      <c r="J63" s="296"/>
    </row>
    <row r="64" spans="2:10" ht="24" customHeight="1" x14ac:dyDescent="0.45">
      <c r="B64" s="426"/>
      <c r="C64" s="608" t="s">
        <v>686</v>
      </c>
      <c r="D64" s="608"/>
      <c r="E64" s="608"/>
      <c r="F64" s="608"/>
      <c r="G64" s="608"/>
      <c r="H64" s="608"/>
      <c r="I64" s="609"/>
      <c r="J64" s="278"/>
    </row>
    <row r="65" spans="2:10" ht="24" customHeight="1" x14ac:dyDescent="0.45">
      <c r="B65" s="426"/>
      <c r="C65" s="608" t="s">
        <v>687</v>
      </c>
      <c r="D65" s="608"/>
      <c r="E65" s="608"/>
      <c r="F65" s="608"/>
      <c r="G65" s="608"/>
      <c r="H65" s="608"/>
      <c r="I65" s="609"/>
      <c r="J65" s="278"/>
    </row>
    <row r="66" spans="2:10" ht="24" customHeight="1" x14ac:dyDescent="0.35">
      <c r="B66" s="610" t="s">
        <v>688</v>
      </c>
      <c r="C66" s="608"/>
      <c r="D66" s="608"/>
      <c r="E66" s="608"/>
      <c r="F66" s="608"/>
      <c r="G66" s="608"/>
      <c r="H66" s="608"/>
      <c r="I66" s="609"/>
      <c r="J66" s="278"/>
    </row>
    <row r="67" spans="2:10" ht="24" customHeight="1" thickBot="1" x14ac:dyDescent="0.4">
      <c r="B67" s="997" t="s">
        <v>689</v>
      </c>
      <c r="C67" s="975"/>
      <c r="D67" s="975"/>
      <c r="E67" s="975"/>
      <c r="F67" s="975"/>
      <c r="G67" s="975"/>
      <c r="H67" s="975"/>
      <c r="I67" s="998"/>
      <c r="J67" s="296"/>
    </row>
    <row r="68" spans="2:10" ht="24" customHeight="1" thickBot="1" x14ac:dyDescent="0.5">
      <c r="B68" s="852"/>
      <c r="C68" s="853"/>
      <c r="D68" s="853"/>
      <c r="E68" s="853"/>
      <c r="F68" s="853"/>
      <c r="G68" s="853"/>
      <c r="H68" s="853"/>
      <c r="I68" s="854"/>
      <c r="J68" s="296"/>
    </row>
    <row r="69" spans="2:10" ht="24" customHeight="1" thickBot="1" x14ac:dyDescent="0.4">
      <c r="B69" s="855" t="s">
        <v>367</v>
      </c>
      <c r="C69" s="856"/>
      <c r="D69" s="856"/>
      <c r="E69" s="856"/>
      <c r="F69" s="856"/>
      <c r="G69" s="856"/>
      <c r="H69" s="856"/>
      <c r="I69" s="857"/>
    </row>
    <row r="70" spans="2:10" ht="24" customHeight="1" x14ac:dyDescent="0.35">
      <c r="B70" s="827" t="s">
        <v>690</v>
      </c>
      <c r="C70" s="828"/>
      <c r="D70" s="828"/>
      <c r="E70" s="828"/>
      <c r="F70" s="828"/>
      <c r="G70" s="828"/>
      <c r="H70" s="828"/>
      <c r="I70" s="829"/>
      <c r="J70" s="306"/>
    </row>
    <row r="71" spans="2:10" ht="24" customHeight="1" x14ac:dyDescent="0.35">
      <c r="B71" s="840" t="s">
        <v>0</v>
      </c>
      <c r="C71" s="841"/>
      <c r="D71" s="841"/>
      <c r="E71" s="841"/>
      <c r="F71" s="841"/>
      <c r="G71" s="841"/>
      <c r="H71" s="841"/>
      <c r="I71" s="842"/>
      <c r="J71" s="305"/>
    </row>
    <row r="72" spans="2:10" ht="24" customHeight="1" x14ac:dyDescent="0.35">
      <c r="B72" s="813" t="s">
        <v>691</v>
      </c>
      <c r="C72" s="814"/>
      <c r="D72" s="814"/>
      <c r="E72" s="814"/>
      <c r="F72" s="814"/>
      <c r="G72" s="814"/>
      <c r="H72" s="814"/>
      <c r="I72" s="815"/>
      <c r="J72" s="296"/>
    </row>
    <row r="73" spans="2:10" ht="24" customHeight="1" x14ac:dyDescent="0.35">
      <c r="B73" s="813" t="s">
        <v>692</v>
      </c>
      <c r="C73" s="814"/>
      <c r="D73" s="814"/>
      <c r="E73" s="814"/>
      <c r="F73" s="814"/>
      <c r="G73" s="814"/>
      <c r="H73" s="814"/>
      <c r="I73" s="815"/>
      <c r="J73" s="296"/>
    </row>
    <row r="74" spans="2:10" ht="24" customHeight="1" thickBot="1" x14ac:dyDescent="0.5">
      <c r="B74" s="400"/>
      <c r="C74" s="814" t="s">
        <v>693</v>
      </c>
      <c r="D74" s="814"/>
      <c r="E74" s="814"/>
      <c r="F74" s="814"/>
      <c r="G74" s="814"/>
      <c r="H74" s="814"/>
      <c r="I74" s="815"/>
      <c r="J74" s="296"/>
    </row>
    <row r="75" spans="2:10" ht="24" customHeight="1" thickBot="1" x14ac:dyDescent="0.45">
      <c r="B75" s="304"/>
      <c r="C75" s="303"/>
      <c r="D75" s="303"/>
      <c r="E75" s="303"/>
      <c r="F75" s="303"/>
      <c r="G75" s="816" t="s">
        <v>330</v>
      </c>
      <c r="H75" s="817"/>
      <c r="I75" s="614" t="s">
        <v>329</v>
      </c>
    </row>
    <row r="76" spans="2:10" ht="24" customHeight="1" thickBot="1" x14ac:dyDescent="0.4">
      <c r="B76" s="818"/>
      <c r="C76" s="294" t="s">
        <v>366</v>
      </c>
      <c r="D76" s="810"/>
      <c r="E76" s="811"/>
      <c r="F76" s="812"/>
      <c r="G76" s="312"/>
      <c r="H76" s="271" t="s">
        <v>324</v>
      </c>
      <c r="I76" s="311"/>
    </row>
    <row r="77" spans="2:10" ht="24" customHeight="1" thickBot="1" x14ac:dyDescent="0.4">
      <c r="B77" s="818"/>
      <c r="C77" s="294" t="s">
        <v>365</v>
      </c>
      <c r="D77" s="810"/>
      <c r="E77" s="811"/>
      <c r="F77" s="812"/>
      <c r="G77" s="310"/>
      <c r="H77" s="269" t="s">
        <v>324</v>
      </c>
      <c r="I77" s="311"/>
    </row>
    <row r="78" spans="2:10" ht="24" customHeight="1" thickBot="1" x14ac:dyDescent="0.4">
      <c r="B78" s="818"/>
      <c r="C78" s="294" t="s">
        <v>364</v>
      </c>
      <c r="D78" s="810"/>
      <c r="E78" s="811"/>
      <c r="F78" s="812"/>
      <c r="G78" s="310"/>
      <c r="H78" s="269" t="s">
        <v>324</v>
      </c>
      <c r="I78" s="311"/>
    </row>
    <row r="79" spans="2:10" ht="24" customHeight="1" thickBot="1" x14ac:dyDescent="0.4">
      <c r="B79" s="818"/>
      <c r="C79" s="294" t="s">
        <v>363</v>
      </c>
      <c r="D79" s="835"/>
      <c r="E79" s="836"/>
      <c r="F79" s="837"/>
      <c r="G79" s="310"/>
      <c r="H79" s="269" t="s">
        <v>324</v>
      </c>
      <c r="I79" s="311"/>
      <c r="J79" s="234"/>
    </row>
    <row r="80" spans="2:10" ht="24" customHeight="1" x14ac:dyDescent="0.35">
      <c r="B80" s="818"/>
      <c r="C80" s="838" t="s">
        <v>362</v>
      </c>
      <c r="D80" s="838"/>
      <c r="E80" s="838"/>
      <c r="F80" s="838"/>
      <c r="G80" s="838"/>
      <c r="H80" s="838"/>
      <c r="I80" s="839"/>
      <c r="J80" s="302"/>
    </row>
    <row r="81" spans="2:11" ht="24" customHeight="1" thickBot="1" x14ac:dyDescent="0.4">
      <c r="B81" s="301"/>
      <c r="C81" s="300"/>
      <c r="D81" s="300"/>
      <c r="E81" s="300"/>
      <c r="F81" s="300"/>
      <c r="G81" s="300"/>
      <c r="H81" s="300"/>
      <c r="I81" s="299"/>
      <c r="J81" s="297"/>
    </row>
    <row r="82" spans="2:11" ht="24" customHeight="1" x14ac:dyDescent="0.35">
      <c r="B82" s="988" t="s">
        <v>694</v>
      </c>
      <c r="C82" s="989"/>
      <c r="D82" s="989"/>
      <c r="E82" s="989"/>
      <c r="F82" s="989"/>
      <c r="G82" s="989"/>
      <c r="H82" s="989"/>
      <c r="I82" s="990"/>
      <c r="J82" s="298"/>
      <c r="K82" s="298"/>
    </row>
    <row r="83" spans="2:11" ht="24" customHeight="1" x14ac:dyDescent="0.35">
      <c r="B83" s="991"/>
      <c r="C83" s="992"/>
      <c r="D83" s="992"/>
      <c r="E83" s="992"/>
      <c r="F83" s="992"/>
      <c r="G83" s="992"/>
      <c r="H83" s="992"/>
      <c r="I83" s="993"/>
      <c r="J83" s="298"/>
      <c r="K83" s="298"/>
    </row>
    <row r="84" spans="2:11" ht="24" customHeight="1" x14ac:dyDescent="0.35">
      <c r="B84" s="994" t="s">
        <v>361</v>
      </c>
      <c r="C84" s="995"/>
      <c r="D84" s="995"/>
      <c r="E84" s="995"/>
      <c r="F84" s="995"/>
      <c r="G84" s="995"/>
      <c r="H84" s="995"/>
      <c r="I84" s="996"/>
      <c r="J84" s="297"/>
    </row>
    <row r="85" spans="2:11" ht="24" customHeight="1" x14ac:dyDescent="0.35">
      <c r="B85" s="994"/>
      <c r="C85" s="995"/>
      <c r="D85" s="995"/>
      <c r="E85" s="995"/>
      <c r="F85" s="995"/>
      <c r="G85" s="995"/>
      <c r="H85" s="995"/>
      <c r="I85" s="996"/>
      <c r="J85" s="297"/>
    </row>
    <row r="86" spans="2:11" ht="24" customHeight="1" x14ac:dyDescent="0.35">
      <c r="B86" s="813" t="s">
        <v>360</v>
      </c>
      <c r="C86" s="814"/>
      <c r="D86" s="814"/>
      <c r="E86" s="814"/>
      <c r="F86" s="814"/>
      <c r="G86" s="814"/>
      <c r="H86" s="814"/>
      <c r="I86" s="815"/>
      <c r="J86" s="297"/>
    </row>
    <row r="87" spans="2:11" ht="24" customHeight="1" x14ac:dyDescent="0.35">
      <c r="B87" s="813" t="s">
        <v>359</v>
      </c>
      <c r="C87" s="814"/>
      <c r="D87" s="814"/>
      <c r="E87" s="814"/>
      <c r="F87" s="814"/>
      <c r="G87" s="814"/>
      <c r="H87" s="814"/>
      <c r="I87" s="815"/>
      <c r="J87" s="296"/>
    </row>
    <row r="88" spans="2:11" ht="24" customHeight="1" x14ac:dyDescent="0.45">
      <c r="B88" s="400"/>
      <c r="C88" s="608" t="s">
        <v>695</v>
      </c>
      <c r="D88" s="608"/>
      <c r="E88" s="608"/>
      <c r="F88" s="608"/>
      <c r="G88" s="608"/>
      <c r="H88" s="608"/>
      <c r="I88" s="609"/>
      <c r="J88" s="296"/>
    </row>
    <row r="89" spans="2:11" ht="24" customHeight="1" thickBot="1" x14ac:dyDescent="0.4">
      <c r="B89" s="610"/>
      <c r="C89" s="608" t="s">
        <v>696</v>
      </c>
      <c r="D89" s="611"/>
      <c r="E89" s="611"/>
      <c r="F89" s="611"/>
      <c r="G89" s="611"/>
      <c r="H89" s="611"/>
      <c r="I89" s="612"/>
      <c r="J89" s="296"/>
    </row>
    <row r="90" spans="2:11" ht="24" customHeight="1" thickBot="1" x14ac:dyDescent="0.45">
      <c r="B90" s="822"/>
      <c r="C90" s="823"/>
      <c r="D90" s="823"/>
      <c r="E90" s="823"/>
      <c r="F90" s="824"/>
      <c r="G90" s="265" t="s">
        <v>322</v>
      </c>
      <c r="H90" s="265" t="s">
        <v>321</v>
      </c>
      <c r="I90" s="265" t="s">
        <v>320</v>
      </c>
    </row>
    <row r="91" spans="2:11" ht="24" customHeight="1" thickBot="1" x14ac:dyDescent="0.4">
      <c r="B91" s="818"/>
      <c r="C91" s="295" t="s">
        <v>358</v>
      </c>
      <c r="D91" s="985"/>
      <c r="E91" s="986"/>
      <c r="F91" s="987"/>
      <c r="G91" s="309"/>
      <c r="H91" s="310" t="str">
        <f>E59</f>
        <v/>
      </c>
      <c r="I91" s="311"/>
    </row>
    <row r="92" spans="2:11" ht="24" customHeight="1" thickBot="1" x14ac:dyDescent="0.4">
      <c r="B92" s="818"/>
      <c r="C92" s="294" t="s">
        <v>357</v>
      </c>
      <c r="D92" s="810"/>
      <c r="E92" s="811"/>
      <c r="F92" s="812"/>
      <c r="G92" s="309"/>
      <c r="H92" s="310" t="str">
        <f>E59</f>
        <v/>
      </c>
      <c r="I92" s="311"/>
    </row>
    <row r="93" spans="2:11" ht="24" customHeight="1" thickBot="1" x14ac:dyDescent="0.4">
      <c r="B93" s="818"/>
      <c r="C93" s="294" t="s">
        <v>356</v>
      </c>
      <c r="D93" s="810"/>
      <c r="E93" s="811"/>
      <c r="F93" s="812"/>
      <c r="G93" s="309"/>
      <c r="H93" s="310" t="str">
        <f>E59</f>
        <v/>
      </c>
      <c r="I93" s="311"/>
    </row>
    <row r="94" spans="2:11" ht="24" customHeight="1" thickBot="1" x14ac:dyDescent="0.4">
      <c r="B94" s="818"/>
      <c r="C94" s="294" t="s">
        <v>355</v>
      </c>
      <c r="D94" s="810"/>
      <c r="E94" s="811"/>
      <c r="F94" s="812"/>
      <c r="G94" s="309"/>
      <c r="H94" s="310" t="str">
        <f>E59</f>
        <v/>
      </c>
      <c r="I94" s="311"/>
      <c r="J94"/>
    </row>
    <row r="95" spans="2:11" ht="24" customHeight="1" thickBot="1" x14ac:dyDescent="0.4">
      <c r="B95" s="825"/>
      <c r="C95" s="293" t="s">
        <v>354</v>
      </c>
      <c r="D95" s="293"/>
      <c r="E95" s="293"/>
      <c r="F95" s="293"/>
      <c r="G95" s="293"/>
      <c r="H95" s="292"/>
      <c r="I95" s="291"/>
      <c r="J95"/>
    </row>
    <row r="96" spans="2:11" ht="24" customHeight="1" thickBot="1" x14ac:dyDescent="0.45">
      <c r="B96" s="653"/>
      <c r="C96" s="290"/>
      <c r="D96" s="290"/>
      <c r="E96" s="290"/>
      <c r="F96" s="290"/>
      <c r="G96" s="290"/>
      <c r="H96" s="290"/>
      <c r="I96" s="654"/>
      <c r="J96"/>
    </row>
    <row r="97" spans="2:11" ht="24" customHeight="1" x14ac:dyDescent="0.35">
      <c r="B97" s="827" t="s">
        <v>697</v>
      </c>
      <c r="C97" s="828"/>
      <c r="D97" s="828"/>
      <c r="E97" s="828"/>
      <c r="F97" s="828"/>
      <c r="G97" s="828"/>
      <c r="H97" s="828"/>
      <c r="I97" s="829"/>
      <c r="J97"/>
    </row>
    <row r="98" spans="2:11" ht="24" customHeight="1" thickBot="1" x14ac:dyDescent="0.4">
      <c r="B98" s="427"/>
      <c r="C98" s="830" t="s">
        <v>353</v>
      </c>
      <c r="D98" s="830"/>
      <c r="E98" s="830"/>
      <c r="F98" s="830"/>
      <c r="G98" s="830"/>
      <c r="H98" s="830"/>
      <c r="I98" s="831"/>
      <c r="J98"/>
    </row>
    <row r="99" spans="2:11" ht="18.600000000000001" customHeight="1" thickBot="1" x14ac:dyDescent="0.4">
      <c r="B99" s="797" t="s">
        <v>352</v>
      </c>
      <c r="C99" s="798"/>
      <c r="D99" s="798"/>
      <c r="E99" s="798"/>
      <c r="F99" s="798"/>
      <c r="G99" s="798"/>
      <c r="H99" s="798"/>
      <c r="I99" s="799"/>
      <c r="J99"/>
    </row>
    <row r="100" spans="2:11" ht="18.600000000000001" customHeight="1" thickBot="1" x14ac:dyDescent="0.45">
      <c r="B100" s="982"/>
      <c r="C100" s="983"/>
      <c r="D100" s="983"/>
      <c r="E100" s="983"/>
      <c r="F100" s="983"/>
      <c r="G100" s="983"/>
      <c r="H100" s="983"/>
      <c r="I100" s="984"/>
      <c r="J100"/>
      <c r="K100"/>
    </row>
    <row r="101" spans="2:11" ht="18" customHeight="1" thickBot="1" x14ac:dyDescent="0.45">
      <c r="B101" s="881" t="s">
        <v>328</v>
      </c>
      <c r="C101" s="613"/>
      <c r="D101" s="314" t="s">
        <v>345</v>
      </c>
      <c r="E101" s="279"/>
      <c r="F101" s="288"/>
      <c r="G101" s="287"/>
      <c r="H101" s="287"/>
      <c r="I101" s="286"/>
      <c r="J101"/>
      <c r="K101"/>
    </row>
    <row r="102" spans="2:11" ht="21.6" thickBot="1" x14ac:dyDescent="0.45">
      <c r="B102" s="882"/>
      <c r="C102" s="613"/>
      <c r="D102" s="314" t="s">
        <v>342</v>
      </c>
      <c r="E102" s="274"/>
      <c r="F102" s="977" t="s">
        <v>351</v>
      </c>
      <c r="G102" s="978"/>
      <c r="H102" s="978"/>
      <c r="I102" s="979"/>
      <c r="J102"/>
      <c r="K102"/>
    </row>
    <row r="103" spans="2:11" ht="21.6" thickBot="1" x14ac:dyDescent="0.45">
      <c r="B103" s="282"/>
      <c r="C103" s="281"/>
      <c r="D103" s="281"/>
      <c r="E103" s="274"/>
      <c r="F103" s="289" t="s">
        <v>350</v>
      </c>
      <c r="G103" s="315"/>
      <c r="H103" s="289" t="s">
        <v>349</v>
      </c>
      <c r="I103" s="316"/>
      <c r="J103"/>
      <c r="K103"/>
    </row>
    <row r="104" spans="2:11" ht="21.6" thickBot="1" x14ac:dyDescent="0.45">
      <c r="B104" s="881" t="s">
        <v>327</v>
      </c>
      <c r="C104" s="613"/>
      <c r="D104" s="314" t="s">
        <v>345</v>
      </c>
      <c r="E104" s="284"/>
      <c r="F104" s="860" t="s">
        <v>348</v>
      </c>
      <c r="G104" s="861"/>
      <c r="H104" s="980">
        <f>I103-G103</f>
        <v>0</v>
      </c>
      <c r="I104" s="981"/>
      <c r="J104"/>
      <c r="K104"/>
    </row>
    <row r="105" spans="2:11" ht="18" customHeight="1" thickBot="1" x14ac:dyDescent="0.45">
      <c r="B105" s="882"/>
      <c r="C105" s="613"/>
      <c r="D105" s="314" t="s">
        <v>342</v>
      </c>
      <c r="E105" s="284"/>
      <c r="F105" s="873" t="s">
        <v>347</v>
      </c>
      <c r="G105" s="874"/>
      <c r="H105" s="879"/>
      <c r="I105" s="880"/>
      <c r="J105"/>
      <c r="K105"/>
    </row>
    <row r="106" spans="2:11" ht="21.6" thickBot="1" x14ac:dyDescent="0.45">
      <c r="B106" s="282"/>
      <c r="C106" s="281"/>
      <c r="D106" s="281"/>
      <c r="E106" s="323"/>
      <c r="F106" s="883"/>
      <c r="G106" s="884"/>
      <c r="H106" s="884"/>
      <c r="I106" s="885"/>
      <c r="J106"/>
      <c r="K106"/>
    </row>
    <row r="107" spans="2:11" ht="21.6" thickBot="1" x14ac:dyDescent="0.45">
      <c r="B107" s="881" t="s">
        <v>326</v>
      </c>
      <c r="C107" s="613"/>
      <c r="D107" s="314" t="s">
        <v>345</v>
      </c>
      <c r="E107" s="324"/>
      <c r="F107" s="325" t="s">
        <v>418</v>
      </c>
      <c r="G107" s="326"/>
      <c r="H107" s="883"/>
      <c r="I107" s="885"/>
      <c r="J107"/>
      <c r="K107"/>
    </row>
    <row r="108" spans="2:11" ht="21.6" thickBot="1" x14ac:dyDescent="0.45">
      <c r="B108" s="882"/>
      <c r="C108" s="613"/>
      <c r="D108" s="314" t="s">
        <v>342</v>
      </c>
      <c r="E108" s="284"/>
      <c r="F108" s="875" t="s">
        <v>346</v>
      </c>
      <c r="G108" s="876"/>
      <c r="H108" s="877" t="str">
        <f>IF(G107&lt;=120,"Yes","No")</f>
        <v>Yes</v>
      </c>
      <c r="I108" s="878"/>
      <c r="J108"/>
      <c r="K108"/>
    </row>
    <row r="109" spans="2:11" ht="21.6" thickBot="1" x14ac:dyDescent="0.45">
      <c r="B109" s="282"/>
      <c r="C109" s="281"/>
      <c r="D109" s="281"/>
      <c r="E109" s="284"/>
      <c r="F109" s="288"/>
      <c r="G109" s="287"/>
      <c r="H109" s="287"/>
      <c r="I109" s="286"/>
      <c r="J109"/>
      <c r="K109"/>
    </row>
    <row r="110" spans="2:11" ht="21.6" thickBot="1" x14ac:dyDescent="0.45">
      <c r="B110" s="881" t="s">
        <v>325</v>
      </c>
      <c r="C110" s="613"/>
      <c r="D110" s="314" t="s">
        <v>345</v>
      </c>
      <c r="E110" s="284"/>
      <c r="F110" s="285" t="s">
        <v>344</v>
      </c>
      <c r="G110" s="858"/>
      <c r="H110" s="859"/>
      <c r="I110" s="317" t="s">
        <v>343</v>
      </c>
      <c r="J110"/>
      <c r="K110"/>
    </row>
    <row r="111" spans="2:11" ht="21.6" thickBot="1" x14ac:dyDescent="0.45">
      <c r="B111" s="882"/>
      <c r="C111" s="613"/>
      <c r="D111" s="314" t="s">
        <v>342</v>
      </c>
      <c r="E111" s="284"/>
      <c r="F111" s="655"/>
      <c r="G111" s="327" t="s">
        <v>341</v>
      </c>
      <c r="H111" s="318"/>
      <c r="I111" s="283"/>
      <c r="J111"/>
      <c r="K111"/>
    </row>
    <row r="112" spans="2:11" ht="21.6" thickBot="1" x14ac:dyDescent="0.45">
      <c r="B112" s="282"/>
      <c r="C112" s="281"/>
      <c r="D112" s="281"/>
      <c r="E112" s="280"/>
      <c r="F112" s="819"/>
      <c r="G112" s="820"/>
      <c r="H112" s="820"/>
      <c r="I112" s="821"/>
      <c r="J112"/>
      <c r="K112"/>
    </row>
    <row r="113" spans="2:10" ht="21.6" thickBot="1" x14ac:dyDescent="0.45">
      <c r="B113" s="870"/>
      <c r="C113" s="871"/>
      <c r="D113" s="871"/>
      <c r="E113" s="871"/>
      <c r="F113" s="871"/>
      <c r="G113" s="871"/>
      <c r="H113" s="871"/>
      <c r="I113" s="872"/>
      <c r="J113"/>
    </row>
    <row r="114" spans="2:10" ht="21.6" thickBot="1" x14ac:dyDescent="0.45">
      <c r="B114" s="279"/>
      <c r="C114" s="320" t="s">
        <v>340</v>
      </c>
      <c r="D114" s="322" t="s">
        <v>339</v>
      </c>
      <c r="E114" s="265" t="s">
        <v>417</v>
      </c>
      <c r="F114" s="614" t="s">
        <v>338</v>
      </c>
      <c r="G114" s="265" t="s">
        <v>337</v>
      </c>
      <c r="H114" s="265" t="s">
        <v>336</v>
      </c>
      <c r="I114" s="265" t="s">
        <v>335</v>
      </c>
      <c r="J114" s="278"/>
    </row>
    <row r="115" spans="2:10" ht="18" customHeight="1" thickBot="1" x14ac:dyDescent="0.45">
      <c r="B115" s="274"/>
      <c r="C115" s="321"/>
      <c r="D115" s="313"/>
      <c r="E115" s="313"/>
      <c r="F115" s="319"/>
      <c r="G115" s="313"/>
      <c r="H115" s="313"/>
      <c r="I115" s="313"/>
      <c r="J115"/>
    </row>
    <row r="116" spans="2:10" ht="18.600000000000001" customHeight="1" thickBot="1" x14ac:dyDescent="0.45">
      <c r="B116" s="274"/>
      <c r="C116" s="277"/>
      <c r="D116" s="307"/>
      <c r="E116" s="307"/>
      <c r="F116" s="276"/>
      <c r="G116" s="276"/>
      <c r="H116" s="276"/>
      <c r="I116" s="275"/>
      <c r="J116"/>
    </row>
    <row r="117" spans="2:10" ht="18" customHeight="1" x14ac:dyDescent="0.4">
      <c r="B117" s="274"/>
      <c r="C117" s="868" t="s">
        <v>334</v>
      </c>
      <c r="D117" s="862"/>
      <c r="E117" s="863"/>
      <c r="F117" s="863"/>
      <c r="G117" s="863"/>
      <c r="H117" s="863"/>
      <c r="I117" s="864"/>
      <c r="J117"/>
    </row>
    <row r="118" spans="2:10" ht="21.6" thickBot="1" x14ac:dyDescent="0.4">
      <c r="B118" s="273"/>
      <c r="C118" s="869"/>
      <c r="D118" s="865"/>
      <c r="E118" s="866"/>
      <c r="F118" s="866"/>
      <c r="G118" s="866"/>
      <c r="H118" s="866"/>
      <c r="I118" s="867"/>
      <c r="J118"/>
    </row>
    <row r="119" spans="2:10" ht="21.6" thickBot="1" x14ac:dyDescent="0.45">
      <c r="B119" s="651"/>
      <c r="C119" s="652"/>
      <c r="D119" s="652"/>
      <c r="E119" s="652"/>
      <c r="F119" s="652"/>
      <c r="G119" s="652"/>
      <c r="H119" s="652"/>
      <c r="I119" s="652"/>
      <c r="J119"/>
    </row>
    <row r="120" spans="2:10" ht="21.6" thickBot="1" x14ac:dyDescent="0.45">
      <c r="B120" s="966"/>
      <c r="C120" s="967"/>
      <c r="D120" s="967"/>
      <c r="E120" s="967"/>
      <c r="F120" s="967"/>
      <c r="G120" s="967"/>
      <c r="H120" s="967"/>
      <c r="I120" s="968"/>
      <c r="J120"/>
    </row>
    <row r="121" spans="2:10" ht="18.600000000000001" customHeight="1" thickBot="1" x14ac:dyDescent="0.4">
      <c r="B121" s="855" t="s">
        <v>333</v>
      </c>
      <c r="C121" s="856"/>
      <c r="D121" s="856"/>
      <c r="E121" s="856"/>
      <c r="F121" s="856"/>
      <c r="G121" s="856"/>
      <c r="H121" s="856"/>
      <c r="I121" s="857"/>
      <c r="J121"/>
    </row>
    <row r="122" spans="2:10" ht="18" customHeight="1" x14ac:dyDescent="0.35">
      <c r="B122" s="827" t="s">
        <v>698</v>
      </c>
      <c r="C122" s="828"/>
      <c r="D122" s="828"/>
      <c r="E122" s="828"/>
      <c r="F122" s="828"/>
      <c r="G122" s="828"/>
      <c r="H122" s="828"/>
      <c r="I122" s="829"/>
      <c r="J122"/>
    </row>
    <row r="123" spans="2:10" ht="18" customHeight="1" x14ac:dyDescent="0.35">
      <c r="B123" s="813" t="s">
        <v>699</v>
      </c>
      <c r="C123" s="814"/>
      <c r="D123" s="814"/>
      <c r="E123" s="814"/>
      <c r="F123" s="814"/>
      <c r="G123" s="814"/>
      <c r="H123" s="814"/>
      <c r="I123" s="815"/>
      <c r="J123"/>
    </row>
    <row r="124" spans="2:10" ht="18" customHeight="1" x14ac:dyDescent="0.35">
      <c r="B124" s="813" t="s">
        <v>700</v>
      </c>
      <c r="C124" s="814"/>
      <c r="D124" s="814"/>
      <c r="E124" s="814"/>
      <c r="F124" s="814"/>
      <c r="G124" s="814"/>
      <c r="H124" s="814"/>
      <c r="I124" s="815"/>
      <c r="J124"/>
    </row>
    <row r="125" spans="2:10" ht="18" customHeight="1" x14ac:dyDescent="0.35">
      <c r="B125" s="813" t="s">
        <v>701</v>
      </c>
      <c r="C125" s="814"/>
      <c r="D125" s="814"/>
      <c r="E125" s="814"/>
      <c r="F125" s="814"/>
      <c r="G125" s="814"/>
      <c r="H125" s="814"/>
      <c r="I125" s="815"/>
      <c r="J125"/>
    </row>
    <row r="126" spans="2:10" ht="18" customHeight="1" x14ac:dyDescent="0.35">
      <c r="B126" s="813" t="s">
        <v>702</v>
      </c>
      <c r="C126" s="814"/>
      <c r="D126" s="814"/>
      <c r="E126" s="814"/>
      <c r="F126" s="814"/>
      <c r="G126" s="814"/>
      <c r="H126" s="814"/>
      <c r="I126" s="815"/>
      <c r="J126"/>
    </row>
    <row r="127" spans="2:10" ht="18" customHeight="1" x14ac:dyDescent="0.35">
      <c r="B127" s="813" t="s">
        <v>703</v>
      </c>
      <c r="C127" s="814"/>
      <c r="D127" s="814"/>
      <c r="E127" s="814"/>
      <c r="F127" s="814"/>
      <c r="G127" s="814"/>
      <c r="H127" s="814"/>
      <c r="I127" s="815"/>
      <c r="J127"/>
    </row>
    <row r="128" spans="2:10" ht="23.4" x14ac:dyDescent="0.35">
      <c r="B128" s="826"/>
      <c r="C128" s="833" t="s">
        <v>704</v>
      </c>
      <c r="D128" s="833"/>
      <c r="E128" s="833"/>
      <c r="F128" s="833"/>
      <c r="G128" s="833"/>
      <c r="H128" s="833"/>
      <c r="I128" s="834"/>
      <c r="J128"/>
    </row>
    <row r="129" spans="2:10" ht="18" customHeight="1" thickBot="1" x14ac:dyDescent="0.4">
      <c r="B129" s="826"/>
      <c r="C129" s="833" t="s">
        <v>332</v>
      </c>
      <c r="D129" s="833"/>
      <c r="E129" s="833"/>
      <c r="F129" s="833"/>
      <c r="G129" s="833"/>
      <c r="H129" s="833"/>
      <c r="I129" s="834"/>
      <c r="J129"/>
    </row>
    <row r="130" spans="2:10" ht="18.600000000000001" customHeight="1" thickBot="1" x14ac:dyDescent="0.45">
      <c r="B130" s="832"/>
      <c r="C130" s="823"/>
      <c r="D130" s="823"/>
      <c r="E130" s="823"/>
      <c r="F130" s="823"/>
      <c r="G130" s="823"/>
      <c r="H130" s="823"/>
      <c r="I130" s="824"/>
      <c r="J130"/>
    </row>
    <row r="131" spans="2:10" ht="28.2" customHeight="1" thickBot="1" x14ac:dyDescent="0.4">
      <c r="B131" s="268" t="s">
        <v>331</v>
      </c>
      <c r="C131" s="267"/>
      <c r="D131" s="267"/>
      <c r="E131" s="267"/>
      <c r="F131" s="267"/>
      <c r="G131" s="816" t="s">
        <v>330</v>
      </c>
      <c r="H131" s="817"/>
      <c r="I131" s="272" t="s">
        <v>329</v>
      </c>
      <c r="J131"/>
    </row>
    <row r="132" spans="2:10" ht="21.6" thickBot="1" x14ac:dyDescent="0.4">
      <c r="B132" s="268" t="s">
        <v>328</v>
      </c>
      <c r="C132" s="810"/>
      <c r="D132" s="811"/>
      <c r="E132" s="811"/>
      <c r="F132" s="812"/>
      <c r="G132" s="312"/>
      <c r="H132" s="271" t="s">
        <v>324</v>
      </c>
      <c r="I132" s="311"/>
      <c r="J132"/>
    </row>
    <row r="133" spans="2:10" ht="21.6" thickBot="1" x14ac:dyDescent="0.4">
      <c r="B133" s="270" t="s">
        <v>327</v>
      </c>
      <c r="C133" s="810"/>
      <c r="D133" s="811"/>
      <c r="E133" s="811"/>
      <c r="F133" s="812"/>
      <c r="G133" s="310"/>
      <c r="H133" s="269" t="s">
        <v>324</v>
      </c>
      <c r="I133" s="311"/>
      <c r="J133"/>
    </row>
    <row r="134" spans="2:10" ht="21.6" thickBot="1" x14ac:dyDescent="0.4">
      <c r="B134" s="268" t="s">
        <v>326</v>
      </c>
      <c r="C134" s="810"/>
      <c r="D134" s="811"/>
      <c r="E134" s="811"/>
      <c r="F134" s="812"/>
      <c r="G134" s="310"/>
      <c r="H134" s="269" t="s">
        <v>324</v>
      </c>
      <c r="I134" s="311"/>
      <c r="J134"/>
    </row>
    <row r="135" spans="2:10" ht="21.6" thickBot="1" x14ac:dyDescent="0.4">
      <c r="B135" s="268" t="s">
        <v>325</v>
      </c>
      <c r="C135" s="810"/>
      <c r="D135" s="811"/>
      <c r="E135" s="811"/>
      <c r="F135" s="812"/>
      <c r="G135" s="310"/>
      <c r="H135" s="269" t="s">
        <v>324</v>
      </c>
      <c r="I135" s="311"/>
      <c r="J135"/>
    </row>
    <row r="136" spans="2:10" ht="21.6" thickBot="1" x14ac:dyDescent="0.4">
      <c r="B136" s="886"/>
      <c r="C136" s="887"/>
      <c r="D136" s="887"/>
      <c r="E136" s="887"/>
      <c r="F136" s="887"/>
      <c r="G136" s="887"/>
      <c r="H136" s="887"/>
      <c r="I136" s="888"/>
      <c r="J136"/>
    </row>
    <row r="137" spans="2:10" ht="28.2" customHeight="1" thickBot="1" x14ac:dyDescent="0.4">
      <c r="B137" s="268" t="s">
        <v>323</v>
      </c>
      <c r="C137" s="267"/>
      <c r="D137" s="267"/>
      <c r="E137" s="267"/>
      <c r="F137" s="266"/>
      <c r="G137" s="265" t="s">
        <v>322</v>
      </c>
      <c r="H137" s="265" t="s">
        <v>321</v>
      </c>
      <c r="I137" s="265" t="s">
        <v>320</v>
      </c>
      <c r="J137"/>
    </row>
    <row r="138" spans="2:10" ht="21.6" thickBot="1" x14ac:dyDescent="0.4">
      <c r="B138" s="264" t="s">
        <v>319</v>
      </c>
      <c r="C138" s="810"/>
      <c r="D138" s="811"/>
      <c r="E138" s="811"/>
      <c r="F138" s="812"/>
      <c r="G138" s="309"/>
      <c r="H138" s="310" t="str">
        <f>E59</f>
        <v/>
      </c>
      <c r="I138" s="311"/>
      <c r="J138"/>
    </row>
    <row r="139" spans="2:10" ht="21.6" thickBot="1" x14ac:dyDescent="0.4">
      <c r="B139" s="264" t="s">
        <v>318</v>
      </c>
      <c r="C139" s="810"/>
      <c r="D139" s="811"/>
      <c r="E139" s="811"/>
      <c r="F139" s="812"/>
      <c r="G139" s="309"/>
      <c r="H139" s="310" t="str">
        <f>E59</f>
        <v/>
      </c>
      <c r="I139" s="311"/>
      <c r="J139"/>
    </row>
    <row r="140" spans="2:10" ht="21.6" thickBot="1" x14ac:dyDescent="0.4">
      <c r="B140" s="264" t="s">
        <v>317</v>
      </c>
      <c r="C140" s="810"/>
      <c r="D140" s="811"/>
      <c r="E140" s="811"/>
      <c r="F140" s="812"/>
      <c r="G140" s="309"/>
      <c r="H140" s="310" t="str">
        <f>E59</f>
        <v/>
      </c>
      <c r="I140" s="311"/>
      <c r="J140"/>
    </row>
    <row r="141" spans="2:10" ht="21.6" thickBot="1" x14ac:dyDescent="0.4">
      <c r="B141" s="264" t="s">
        <v>316</v>
      </c>
      <c r="C141" s="810"/>
      <c r="D141" s="811"/>
      <c r="E141" s="811"/>
      <c r="F141" s="812"/>
      <c r="G141" s="309"/>
      <c r="H141" s="310" t="str">
        <f>E59</f>
        <v/>
      </c>
      <c r="I141" s="311"/>
      <c r="J141"/>
    </row>
    <row r="142" spans="2:10" x14ac:dyDescent="0.35">
      <c r="J142"/>
    </row>
    <row r="143" spans="2:10" ht="18.600000000000001" thickBot="1" x14ac:dyDescent="0.4"/>
    <row r="144" spans="2:10" ht="58.95" customHeight="1" thickBot="1" x14ac:dyDescent="0.4">
      <c r="B144" s="803" t="s">
        <v>315</v>
      </c>
      <c r="C144" s="804"/>
      <c r="D144" s="805"/>
      <c r="E144" s="806"/>
      <c r="F144" s="807"/>
      <c r="G144" s="263" t="s">
        <v>314</v>
      </c>
      <c r="H144" s="808">
        <f>'Contact Info'!B4</f>
        <v>0</v>
      </c>
      <c r="I144" s="809"/>
    </row>
    <row r="146" spans="8:8" x14ac:dyDescent="0.35">
      <c r="H146" s="262"/>
    </row>
  </sheetData>
  <mergeCells count="134">
    <mergeCell ref="B16:I16"/>
    <mergeCell ref="B17:I17"/>
    <mergeCell ref="B34:E34"/>
    <mergeCell ref="B33:E33"/>
    <mergeCell ref="B32:E32"/>
    <mergeCell ref="B120:I120"/>
    <mergeCell ref="B8:I8"/>
    <mergeCell ref="B9:I9"/>
    <mergeCell ref="B10:I10"/>
    <mergeCell ref="B110:B111"/>
    <mergeCell ref="B101:B102"/>
    <mergeCell ref="B104:B105"/>
    <mergeCell ref="F102:I102"/>
    <mergeCell ref="H104:I104"/>
    <mergeCell ref="B100:I100"/>
    <mergeCell ref="D92:F92"/>
    <mergeCell ref="D93:F93"/>
    <mergeCell ref="B86:I86"/>
    <mergeCell ref="B87:I87"/>
    <mergeCell ref="D91:F91"/>
    <mergeCell ref="B82:I83"/>
    <mergeCell ref="B84:I85"/>
    <mergeCell ref="B67:I67"/>
    <mergeCell ref="C18:I18"/>
    <mergeCell ref="C23:I23"/>
    <mergeCell ref="B24:I24"/>
    <mergeCell ref="B25:I25"/>
    <mergeCell ref="B26:I26"/>
    <mergeCell ref="B49:I49"/>
    <mergeCell ref="B20:I20"/>
    <mergeCell ref="B41:F41"/>
    <mergeCell ref="B40:F40"/>
    <mergeCell ref="B39:F39"/>
    <mergeCell ref="G39:I39"/>
    <mergeCell ref="B35:E35"/>
    <mergeCell ref="B36:E36"/>
    <mergeCell ref="B38:I38"/>
    <mergeCell ref="B37:I37"/>
    <mergeCell ref="B21:I21"/>
    <mergeCell ref="B29:I29"/>
    <mergeCell ref="B28:I28"/>
    <mergeCell ref="B1:I1"/>
    <mergeCell ref="B30:E30"/>
    <mergeCell ref="F14:I15"/>
    <mergeCell ref="B31:E31"/>
    <mergeCell ref="C5:D5"/>
    <mergeCell ref="B46:F46"/>
    <mergeCell ref="B45:F45"/>
    <mergeCell ref="B44:F44"/>
    <mergeCell ref="B43:F43"/>
    <mergeCell ref="B42:F42"/>
    <mergeCell ref="G40:I40"/>
    <mergeCell ref="G41:I41"/>
    <mergeCell ref="G43:I43"/>
    <mergeCell ref="G42:I42"/>
    <mergeCell ref="G44:I44"/>
    <mergeCell ref="G46:I46"/>
    <mergeCell ref="G45:I45"/>
    <mergeCell ref="B2:I4"/>
    <mergeCell ref="F6:I6"/>
    <mergeCell ref="F5:I5"/>
    <mergeCell ref="B6:D6"/>
    <mergeCell ref="B19:I19"/>
    <mergeCell ref="B27:I27"/>
    <mergeCell ref="B22:I22"/>
    <mergeCell ref="C139:F139"/>
    <mergeCell ref="C140:F140"/>
    <mergeCell ref="C134:F134"/>
    <mergeCell ref="C135:F135"/>
    <mergeCell ref="G110:H110"/>
    <mergeCell ref="F104:G104"/>
    <mergeCell ref="D117:I118"/>
    <mergeCell ref="C117:C118"/>
    <mergeCell ref="B113:I113"/>
    <mergeCell ref="F105:G105"/>
    <mergeCell ref="G131:H131"/>
    <mergeCell ref="B127:I127"/>
    <mergeCell ref="F108:G108"/>
    <mergeCell ref="H108:I108"/>
    <mergeCell ref="B121:I121"/>
    <mergeCell ref="B122:I122"/>
    <mergeCell ref="B123:I123"/>
    <mergeCell ref="H105:I105"/>
    <mergeCell ref="B107:B108"/>
    <mergeCell ref="F106:I106"/>
    <mergeCell ref="H107:I107"/>
    <mergeCell ref="B136:I136"/>
    <mergeCell ref="C138:F138"/>
    <mergeCell ref="C129:I129"/>
    <mergeCell ref="D94:F94"/>
    <mergeCell ref="C74:I74"/>
    <mergeCell ref="C80:I80"/>
    <mergeCell ref="B70:I70"/>
    <mergeCell ref="B71:I71"/>
    <mergeCell ref="C52:E52"/>
    <mergeCell ref="F55:I55"/>
    <mergeCell ref="C56:I56"/>
    <mergeCell ref="B57:I57"/>
    <mergeCell ref="C53:E53"/>
    <mergeCell ref="D76:F76"/>
    <mergeCell ref="D77:F77"/>
    <mergeCell ref="C60:F60"/>
    <mergeCell ref="B68:I68"/>
    <mergeCell ref="F52:I52"/>
    <mergeCell ref="F53:I53"/>
    <mergeCell ref="F54:I54"/>
    <mergeCell ref="B69:I69"/>
    <mergeCell ref="B72:I72"/>
    <mergeCell ref="C55:E55"/>
    <mergeCell ref="C54:E54"/>
    <mergeCell ref="B99:I99"/>
    <mergeCell ref="B47:I47"/>
    <mergeCell ref="B144:C144"/>
    <mergeCell ref="D144:F144"/>
    <mergeCell ref="H144:I144"/>
    <mergeCell ref="C132:F132"/>
    <mergeCell ref="C133:F133"/>
    <mergeCell ref="B73:I73"/>
    <mergeCell ref="G75:H75"/>
    <mergeCell ref="B76:B80"/>
    <mergeCell ref="B124:I124"/>
    <mergeCell ref="B125:I125"/>
    <mergeCell ref="B126:I126"/>
    <mergeCell ref="F112:I112"/>
    <mergeCell ref="B90:F90"/>
    <mergeCell ref="B91:B95"/>
    <mergeCell ref="B128:B129"/>
    <mergeCell ref="B97:I97"/>
    <mergeCell ref="C98:I98"/>
    <mergeCell ref="C141:F141"/>
    <mergeCell ref="B130:I130"/>
    <mergeCell ref="C128:I128"/>
    <mergeCell ref="D78:F78"/>
    <mergeCell ref="D79:F79"/>
  </mergeCells>
  <dataValidations disablePrompts="1" xWindow="1416" yWindow="605" count="9">
    <dataValidation type="list" allowBlank="1" showInputMessage="1" showErrorMessage="1" sqref="I76:I79 F36:I36 I91:I94 H111 C115 I132:I135 I138:I141">
      <formula1>"Yes, No"</formula1>
    </dataValidation>
    <dataValidation allowBlank="1" showInputMessage="1" showErrorMessage="1" promptTitle="Outside Temperature" prompt="Enter the Current Outside Temp. During Assessment in Fahrenheit " sqref="E58"/>
    <dataValidation allowBlank="1" showInputMessage="1" showErrorMessage="1" promptTitle="Spillage " prompt="Enter Amount of Time in Seconds _x000a_" sqref="G76:G79"/>
    <dataValidation allowBlank="1" showInputMessage="1" showErrorMessage="1" promptTitle="Pressure (Pa)" prompt="Enter Pressure Recording During Draft Test at Assessment_x000a_" sqref="G91:G94"/>
    <dataValidation allowBlank="1" showInputMessage="1" showErrorMessage="1" promptTitle="Ambient CO" prompt="Enter Ambient CO from Monitor During Assessment_x000a_" sqref="G110:H110"/>
    <dataValidation allowBlank="1" showInputMessage="1" showErrorMessage="1" promptTitle="HWH Temp" prompt="Auto-populated from Assessment Form_x000a_" sqref="G107"/>
    <dataValidation allowBlank="1" showInputMessage="1" showErrorMessage="1" promptTitle="Return Temp" prompt="Auto-populated from Assessment Form" sqref="F103"/>
    <dataValidation allowBlank="1" showInputMessage="1" showErrorMessage="1" promptTitle="Supply Temp" prompt="Auto-populated from Assessment Form" sqref="H103"/>
    <dataValidation allowBlank="1" showInputMessage="1" showErrorMessage="1" promptTitle="Furnace Heat Rise Range" prompt="Check Tag for Acceptable Range for Appliance _x000a_" sqref="H104:I104"/>
  </dataValidations>
  <pageMargins left="0.7" right="0.7" top="0.75" bottom="0.75" header="0.3" footer="0.3"/>
  <pageSetup scale="42" orientation="portrait" r:id="rId1"/>
  <rowBreaks count="3" manualBreakCount="3">
    <brk id="47" max="16383" man="1"/>
    <brk id="119" max="9" man="1"/>
    <brk id="19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4"/>
  <sheetViews>
    <sheetView showGridLines="0" zoomScale="115" zoomScaleNormal="115" workbookViewId="0">
      <selection activeCell="M8" sqref="M8"/>
    </sheetView>
  </sheetViews>
  <sheetFormatPr defaultColWidth="2.109375" defaultRowHeight="16.5" customHeight="1" x14ac:dyDescent="0.3"/>
  <cols>
    <col min="1" max="6" width="9.109375" style="149" customWidth="1"/>
    <col min="7" max="7" width="9.33203125" style="149" bestFit="1" customWidth="1"/>
    <col min="8" max="10" width="18.33203125" style="149" customWidth="1"/>
    <col min="11" max="11" width="5.6640625" style="149" customWidth="1"/>
    <col min="12" max="12" width="4.6640625" style="149" customWidth="1"/>
    <col min="13" max="20" width="9.109375" style="149" customWidth="1"/>
    <col min="21" max="21" width="18.6640625" style="149" customWidth="1"/>
    <col min="22" max="22" width="81.88671875" style="149" bestFit="1" customWidth="1"/>
    <col min="23" max="23" width="8.6640625" style="452" customWidth="1"/>
    <col min="24" max="24" width="3.6640625" style="452" customWidth="1"/>
    <col min="25" max="25" width="133.88671875" style="452" customWidth="1"/>
    <col min="26" max="28" width="8.6640625" style="452" customWidth="1"/>
    <col min="29" max="29" width="3.6640625" style="452" customWidth="1"/>
    <col min="30" max="30" width="12.33203125" style="149" bestFit="1" customWidth="1"/>
    <col min="31" max="31" width="10.6640625" style="149" bestFit="1" customWidth="1"/>
    <col min="32" max="252" width="9.109375" style="149" customWidth="1"/>
    <col min="253" max="253" width="32.88671875" style="149" customWidth="1"/>
    <col min="254" max="254" width="12.88671875" style="149" customWidth="1"/>
    <col min="255" max="255" width="9.33203125" style="149" bestFit="1" customWidth="1"/>
    <col min="256" max="256" width="12.88671875" style="149" customWidth="1"/>
    <col min="257" max="257" width="17.33203125" style="149" customWidth="1"/>
    <col min="258" max="16384" width="2.109375" style="149"/>
  </cols>
  <sheetData>
    <row r="1" spans="1:34" ht="16.5" customHeight="1" thickBot="1" x14ac:dyDescent="0.35">
      <c r="A1" s="999" t="s">
        <v>136</v>
      </c>
      <c r="B1" s="1000"/>
      <c r="C1" s="1000"/>
      <c r="D1" s="1000"/>
      <c r="E1" s="1000"/>
      <c r="F1" s="1000"/>
      <c r="G1" s="1000"/>
      <c r="H1" s="1000"/>
      <c r="I1" s="1000"/>
      <c r="J1" s="1001"/>
      <c r="K1" s="449"/>
      <c r="L1" s="450" t="s">
        <v>135</v>
      </c>
      <c r="V1" s="451" t="s">
        <v>134</v>
      </c>
      <c r="Y1" s="451" t="s">
        <v>133</v>
      </c>
      <c r="AD1" s="451" t="s">
        <v>132</v>
      </c>
    </row>
    <row r="2" spans="1:34" ht="15.6" customHeight="1" x14ac:dyDescent="0.3">
      <c r="A2" s="1005" t="s">
        <v>295</v>
      </c>
      <c r="B2" s="1006"/>
      <c r="C2" s="1007"/>
      <c r="D2" s="1008"/>
      <c r="E2" s="1008"/>
      <c r="F2" s="1008"/>
      <c r="G2" s="1009"/>
      <c r="H2" s="453"/>
      <c r="I2" s="453"/>
      <c r="J2" s="453"/>
      <c r="K2" s="454"/>
      <c r="V2" s="455" t="s">
        <v>131</v>
      </c>
      <c r="W2" s="456" t="s">
        <v>130</v>
      </c>
      <c r="X2" s="457"/>
      <c r="Y2" s="458" t="s">
        <v>129</v>
      </c>
      <c r="Z2" s="459" t="s">
        <v>128</v>
      </c>
      <c r="AA2" s="459" t="s">
        <v>127</v>
      </c>
      <c r="AB2" s="460" t="s">
        <v>126</v>
      </c>
      <c r="AD2" s="459" t="s">
        <v>125</v>
      </c>
      <c r="AE2" s="459" t="s">
        <v>124</v>
      </c>
      <c r="AG2" s="461"/>
      <c r="AH2" s="461"/>
    </row>
    <row r="3" spans="1:34" ht="15.6" customHeight="1" x14ac:dyDescent="0.3">
      <c r="A3" s="1002" t="s">
        <v>123</v>
      </c>
      <c r="B3" s="1002"/>
      <c r="C3" s="1003">
        <f>'Contact Info'!D3</f>
        <v>0</v>
      </c>
      <c r="D3" s="1003"/>
      <c r="E3" s="1003"/>
      <c r="F3" s="1003"/>
      <c r="G3" s="1003"/>
      <c r="H3" s="1004" t="s">
        <v>122</v>
      </c>
      <c r="I3" s="1004"/>
      <c r="J3" s="462"/>
      <c r="K3" s="463"/>
      <c r="L3" s="464" t="s">
        <v>121</v>
      </c>
      <c r="V3" s="455" t="s">
        <v>120</v>
      </c>
      <c r="W3" s="456">
        <v>90</v>
      </c>
      <c r="X3" s="457"/>
      <c r="Y3" s="465" t="s">
        <v>119</v>
      </c>
      <c r="Z3" s="456">
        <v>14</v>
      </c>
      <c r="AA3" s="456">
        <v>10.5</v>
      </c>
      <c r="AB3" s="456"/>
      <c r="AD3" s="456" t="s">
        <v>118</v>
      </c>
      <c r="AE3" s="456">
        <v>6.5</v>
      </c>
    </row>
    <row r="4" spans="1:34" ht="15.6" customHeight="1" x14ac:dyDescent="0.3">
      <c r="A4" s="1004" t="s">
        <v>4</v>
      </c>
      <c r="B4" s="1004"/>
      <c r="C4" s="1003">
        <f>'Contact Info'!B3</f>
        <v>0</v>
      </c>
      <c r="D4" s="1003"/>
      <c r="E4" s="1003"/>
      <c r="F4" s="1003"/>
      <c r="G4" s="1003"/>
      <c r="I4" s="466"/>
      <c r="K4" s="467"/>
      <c r="M4" s="466" t="s">
        <v>117</v>
      </c>
      <c r="V4" s="455" t="s">
        <v>116</v>
      </c>
      <c r="W4" s="456">
        <v>80</v>
      </c>
      <c r="X4" s="457"/>
      <c r="Y4" s="465" t="s">
        <v>115</v>
      </c>
      <c r="Z4" s="456">
        <v>12</v>
      </c>
      <c r="AA4" s="456">
        <v>10.8</v>
      </c>
      <c r="AB4" s="456"/>
      <c r="AD4" s="456">
        <v>1980</v>
      </c>
      <c r="AE4" s="456">
        <v>6.5</v>
      </c>
    </row>
    <row r="5" spans="1:34" ht="16.5" customHeight="1" thickBot="1" x14ac:dyDescent="0.35">
      <c r="C5" s="468"/>
      <c r="D5" s="453"/>
      <c r="E5" s="469"/>
      <c r="F5" s="469"/>
      <c r="G5" s="469"/>
      <c r="H5" s="466"/>
      <c r="I5" s="466"/>
      <c r="J5" s="466"/>
      <c r="K5" s="470"/>
      <c r="M5" s="466" t="s">
        <v>114</v>
      </c>
      <c r="V5" s="455" t="s">
        <v>113</v>
      </c>
      <c r="W5" s="456">
        <v>78</v>
      </c>
      <c r="X5" s="457"/>
      <c r="Y5" s="465" t="s">
        <v>112</v>
      </c>
      <c r="Z5" s="456">
        <v>10</v>
      </c>
      <c r="AA5" s="456">
        <v>9.3000000000000007</v>
      </c>
      <c r="AB5" s="456"/>
      <c r="AD5" s="456">
        <v>1981</v>
      </c>
      <c r="AE5" s="456">
        <v>8</v>
      </c>
    </row>
    <row r="6" spans="1:34" ht="16.5" customHeight="1" thickBot="1" x14ac:dyDescent="0.35">
      <c r="A6" s="1010" t="s">
        <v>111</v>
      </c>
      <c r="B6" s="1011"/>
      <c r="C6" s="1011"/>
      <c r="D6" s="1011"/>
      <c r="E6" s="1011"/>
      <c r="F6" s="1011"/>
      <c r="G6" s="1012"/>
      <c r="H6" s="1013" t="s">
        <v>705</v>
      </c>
      <c r="I6" s="1013"/>
      <c r="J6" s="1014"/>
      <c r="K6" s="153"/>
      <c r="L6" s="471" t="s">
        <v>61</v>
      </c>
      <c r="V6" s="455" t="s">
        <v>110</v>
      </c>
      <c r="W6" s="456">
        <v>75</v>
      </c>
      <c r="X6" s="457"/>
      <c r="Y6" s="465" t="s">
        <v>109</v>
      </c>
      <c r="Z6" s="456">
        <v>8</v>
      </c>
      <c r="AA6" s="456">
        <v>7.7</v>
      </c>
      <c r="AB6" s="456"/>
      <c r="AD6" s="456">
        <v>1982</v>
      </c>
      <c r="AE6" s="456">
        <v>8</v>
      </c>
    </row>
    <row r="7" spans="1:34" ht="16.5" customHeight="1" x14ac:dyDescent="0.3">
      <c r="A7" s="1015" t="s">
        <v>59</v>
      </c>
      <c r="B7" s="1016"/>
      <c r="C7" s="1016"/>
      <c r="D7" s="1016"/>
      <c r="E7" s="1016"/>
      <c r="F7" s="1016"/>
      <c r="G7" s="1016"/>
      <c r="H7" s="1017" t="s">
        <v>706</v>
      </c>
      <c r="I7" s="1017"/>
      <c r="J7" s="1018"/>
      <c r="K7" s="472"/>
      <c r="L7" s="473" t="s">
        <v>58</v>
      </c>
      <c r="M7" s="474" t="s">
        <v>57</v>
      </c>
      <c r="T7" s="149">
        <v>1</v>
      </c>
      <c r="V7" s="455" t="s">
        <v>108</v>
      </c>
      <c r="W7" s="456">
        <v>64</v>
      </c>
      <c r="X7" s="457"/>
      <c r="Y7" s="465" t="s">
        <v>107</v>
      </c>
      <c r="Z7" s="456">
        <v>6.5</v>
      </c>
      <c r="AA7" s="456">
        <v>6.4</v>
      </c>
      <c r="AB7" s="456"/>
      <c r="AD7" s="456">
        <v>1983</v>
      </c>
      <c r="AE7" s="456">
        <v>8</v>
      </c>
    </row>
    <row r="8" spans="1:34" ht="16.5" customHeight="1" x14ac:dyDescent="0.3">
      <c r="A8" s="1019" t="s">
        <v>106</v>
      </c>
      <c r="B8" s="1020"/>
      <c r="C8" s="1020"/>
      <c r="D8" s="1020"/>
      <c r="E8" s="1020"/>
      <c r="F8" s="1020"/>
      <c r="G8" s="1020"/>
      <c r="H8" s="1021" t="s">
        <v>707</v>
      </c>
      <c r="I8" s="1021"/>
      <c r="J8" s="1022"/>
      <c r="K8" s="475"/>
      <c r="L8" s="473" t="s">
        <v>50</v>
      </c>
      <c r="M8" s="474" t="s">
        <v>960</v>
      </c>
      <c r="V8" s="455" t="s">
        <v>105</v>
      </c>
      <c r="W8" s="456">
        <v>80</v>
      </c>
      <c r="X8" s="457"/>
      <c r="Y8" s="465" t="s">
        <v>104</v>
      </c>
      <c r="Z8" s="456">
        <v>14</v>
      </c>
      <c r="AA8" s="456">
        <v>10.5</v>
      </c>
      <c r="AB8" s="456">
        <v>8</v>
      </c>
      <c r="AD8" s="456">
        <v>1984</v>
      </c>
      <c r="AE8" s="456">
        <v>8</v>
      </c>
    </row>
    <row r="9" spans="1:34" ht="16.5" customHeight="1" thickBot="1" x14ac:dyDescent="0.35">
      <c r="A9" s="1040" t="s">
        <v>103</v>
      </c>
      <c r="B9" s="1041"/>
      <c r="C9" s="1041"/>
      <c r="D9" s="1041"/>
      <c r="E9" s="1041"/>
      <c r="F9" s="1041"/>
      <c r="G9" s="1041"/>
      <c r="H9" s="1036"/>
      <c r="I9" s="1036"/>
      <c r="J9" s="1042"/>
      <c r="K9" s="476"/>
      <c r="L9" s="477" t="s">
        <v>53</v>
      </c>
      <c r="M9" s="474" t="s">
        <v>52</v>
      </c>
      <c r="V9" s="455" t="s">
        <v>102</v>
      </c>
      <c r="W9" s="456">
        <v>81</v>
      </c>
      <c r="X9" s="457"/>
      <c r="Y9" s="465" t="s">
        <v>101</v>
      </c>
      <c r="Z9" s="478">
        <v>10</v>
      </c>
      <c r="AA9" s="478">
        <v>9.3000000000000007</v>
      </c>
      <c r="AB9" s="478">
        <v>7.1</v>
      </c>
      <c r="AD9" s="456">
        <v>1985</v>
      </c>
      <c r="AE9" s="456">
        <v>8</v>
      </c>
    </row>
    <row r="10" spans="1:34" s="483" customFormat="1" ht="16.5" hidden="1" customHeight="1" thickBot="1" x14ac:dyDescent="0.35">
      <c r="A10" s="479" t="str">
        <f>IF(AND(I13&gt;1%,A13=TRUE,C13=TRUE),I13,IF(AND(I13&gt;1%,B13=TRUE,C13=TRUE),I13,IF(AND(I13&lt;=0,A13=TRUE,C13=TRUE),"EFFICIENCY ERROR",IF(AND(I13&lt;=0,B13=TRUE,C13=TRUE),"EFFICIENCY ERROR",IF(AND(J3&gt;1,H9&gt;1,B13=FALSE),"N/A","")))))</f>
        <v/>
      </c>
      <c r="B10" s="480"/>
      <c r="C10" s="480"/>
      <c r="D10" s="480"/>
      <c r="E10" s="480"/>
      <c r="F10" s="480"/>
      <c r="G10" s="480"/>
      <c r="H10" s="481"/>
      <c r="I10" s="481"/>
      <c r="J10" s="481"/>
      <c r="K10" s="482"/>
      <c r="T10" s="2"/>
    </row>
    <row r="11" spans="1:34" ht="16.5" customHeight="1" x14ac:dyDescent="0.3">
      <c r="A11" s="484" t="s">
        <v>100</v>
      </c>
      <c r="B11" s="485"/>
      <c r="C11" s="485"/>
      <c r="D11" s="485"/>
      <c r="E11" s="485"/>
      <c r="F11" s="485"/>
      <c r="G11" s="485"/>
      <c r="H11" s="485"/>
      <c r="I11" s="485"/>
      <c r="J11" s="486"/>
      <c r="K11" s="463"/>
      <c r="L11" s="473"/>
      <c r="M11" s="474"/>
      <c r="V11" s="455" t="s">
        <v>99</v>
      </c>
      <c r="W11" s="456">
        <v>90</v>
      </c>
      <c r="X11" s="457"/>
      <c r="Y11" s="465" t="s">
        <v>98</v>
      </c>
      <c r="Z11" s="478">
        <v>8</v>
      </c>
      <c r="AA11" s="478">
        <v>7.7</v>
      </c>
      <c r="AB11" s="478">
        <v>6.6</v>
      </c>
      <c r="AD11" s="456">
        <v>1986</v>
      </c>
      <c r="AE11" s="456">
        <v>8</v>
      </c>
    </row>
    <row r="12" spans="1:34" ht="16.5" customHeight="1" x14ac:dyDescent="0.3">
      <c r="A12" s="1043" t="s">
        <v>97</v>
      </c>
      <c r="B12" s="1044"/>
      <c r="C12" s="1044"/>
      <c r="D12" s="1044"/>
      <c r="E12" s="1044"/>
      <c r="F12" s="1044"/>
      <c r="G12" s="1044"/>
      <c r="H12" s="487"/>
      <c r="I12" s="1045" t="str">
        <f>IF(H9&gt;1,I13,"")</f>
        <v/>
      </c>
      <c r="J12" s="1046"/>
      <c r="K12" s="488"/>
      <c r="L12" s="477" t="s">
        <v>44</v>
      </c>
      <c r="M12" s="489" t="s">
        <v>96</v>
      </c>
      <c r="V12" s="455" t="s">
        <v>95</v>
      </c>
      <c r="W12" s="456">
        <v>80</v>
      </c>
      <c r="X12" s="457"/>
      <c r="Y12" s="465" t="s">
        <v>94</v>
      </c>
      <c r="Z12" s="478">
        <v>6.5</v>
      </c>
      <c r="AA12" s="478">
        <v>6.4</v>
      </c>
      <c r="AB12" s="478">
        <v>6</v>
      </c>
      <c r="AD12" s="456">
        <v>1987</v>
      </c>
      <c r="AE12" s="456">
        <v>8</v>
      </c>
    </row>
    <row r="13" spans="1:34" s="496" customFormat="1" ht="16.5" hidden="1" customHeight="1" x14ac:dyDescent="0.3">
      <c r="A13" s="490" t="str">
        <f>IF(H7="DOE","TRUE","FALSE")</f>
        <v>FALSE</v>
      </c>
      <c r="B13" s="491" t="str">
        <f>IF(H7="LIHEAP","TRUE","FALSE")</f>
        <v>FALSE</v>
      </c>
      <c r="C13" s="491" t="str">
        <f>IF(H7="DOE &amp; LIHEAP","TRUE","FALSE")</f>
        <v>FALSE</v>
      </c>
      <c r="D13" s="491" t="str">
        <f>IF(H8="Gas Furnace","TRUE","FALSE")</f>
        <v>FALSE</v>
      </c>
      <c r="E13" s="491" t="str">
        <f>IF(H8="Electric Resistance Furnace","TRUE","FALSE")</f>
        <v>FALSE</v>
      </c>
      <c r="F13" s="491" t="str">
        <f>IF(H8="Heat Pump","TRUE","FALSE")</f>
        <v>FALSE</v>
      </c>
      <c r="G13" s="491" t="str">
        <f>IF(D13="TRUE","N/A",IF(E13="TRUE",1,IF(F13="TRUE","N/A","")))</f>
        <v/>
      </c>
      <c r="H13" s="492" t="b">
        <f>IF(H6="Conditioned Space","Conditioned",IF(H6="Unconditioned Space","Unconditioned",FALSE))</f>
        <v>0</v>
      </c>
      <c r="I13" s="493" t="str">
        <f>IF(H8="Gas Furnace","Requires combustion analyzer reading",IF(H8="Electric Resistance Furnace","N/A",IF(H8="Heat Pump","N/A","")))</f>
        <v/>
      </c>
      <c r="J13" s="494"/>
      <c r="K13" s="495"/>
    </row>
    <row r="14" spans="1:34" s="498" customFormat="1" ht="16.5" customHeight="1" x14ac:dyDescent="0.3">
      <c r="A14" s="1019" t="s">
        <v>93</v>
      </c>
      <c r="B14" s="1020"/>
      <c r="C14" s="1020"/>
      <c r="D14" s="1020"/>
      <c r="E14" s="1020"/>
      <c r="F14" s="1020"/>
      <c r="G14" s="1020"/>
      <c r="H14" s="1053" t="str">
        <f>G13</f>
        <v/>
      </c>
      <c r="I14" s="1053"/>
      <c r="J14" s="1054"/>
      <c r="K14" s="497"/>
      <c r="L14" s="473" t="s">
        <v>41</v>
      </c>
      <c r="M14" s="474" t="s">
        <v>88</v>
      </c>
      <c r="V14" s="455" t="s">
        <v>92</v>
      </c>
      <c r="W14" s="456">
        <v>80</v>
      </c>
      <c r="X14" s="457"/>
      <c r="Y14" s="465" t="s">
        <v>91</v>
      </c>
      <c r="Z14" s="478">
        <v>10</v>
      </c>
      <c r="AA14" s="478">
        <v>9.1</v>
      </c>
      <c r="AB14" s="456"/>
      <c r="AC14" s="452"/>
      <c r="AD14" s="456">
        <v>1988</v>
      </c>
      <c r="AE14" s="456">
        <v>8</v>
      </c>
    </row>
    <row r="15" spans="1:34" s="498" customFormat="1" ht="16.5" hidden="1" customHeight="1" x14ac:dyDescent="0.3">
      <c r="A15" s="499" t="str">
        <f>IF(H8="Gas Furnace",H12,IF(H8="Electric Resistance Furnace","N/A",IF(H8="Heat Pump","N/A","")))</f>
        <v/>
      </c>
      <c r="B15" s="500"/>
      <c r="C15" s="501"/>
      <c r="D15" s="501"/>
      <c r="E15" s="501"/>
      <c r="F15" s="501"/>
      <c r="G15" s="502" t="str">
        <f>IF(D13="TRUE","N/A",IF(E13="TRUE","N/A",IF(F13="TRUE",8,"")))</f>
        <v/>
      </c>
      <c r="H15" s="1047" t="str">
        <f>IF(AND(H8="Gas Furnace",H9&gt;1),"N/A",IF(AND(H9&gt;1,H8="Electric Resistance Furnace"),"N/A",IF(AND(H16&gt;1,H8="Heat Pump"),H16,IF(AND(H8="Heat Pump",H16&lt;1),G15,""))))</f>
        <v/>
      </c>
      <c r="I15" s="1047"/>
      <c r="J15" s="1048"/>
      <c r="K15" s="497"/>
    </row>
    <row r="16" spans="1:34" s="507" customFormat="1" ht="16.5" customHeight="1" x14ac:dyDescent="0.3">
      <c r="A16" s="1043" t="s">
        <v>90</v>
      </c>
      <c r="B16" s="1044"/>
      <c r="C16" s="1044"/>
      <c r="D16" s="1044"/>
      <c r="E16" s="1044"/>
      <c r="F16" s="1044"/>
      <c r="G16" s="1044"/>
      <c r="H16" s="503"/>
      <c r="I16" s="504" t="str">
        <f>H15</f>
        <v/>
      </c>
      <c r="J16" s="505" t="str">
        <f>IF(H8="Heat Pump","HSPF","")</f>
        <v/>
      </c>
      <c r="K16" s="506"/>
      <c r="L16" s="473" t="s">
        <v>89</v>
      </c>
      <c r="M16" s="474" t="s">
        <v>88</v>
      </c>
      <c r="V16" s="508" t="s">
        <v>87</v>
      </c>
      <c r="W16" s="509">
        <v>73</v>
      </c>
      <c r="X16" s="457"/>
      <c r="Y16" s="510" t="s">
        <v>86</v>
      </c>
      <c r="Z16" s="511">
        <v>10</v>
      </c>
      <c r="AA16" s="511">
        <v>9.1</v>
      </c>
      <c r="AB16" s="511">
        <v>6.8</v>
      </c>
      <c r="AC16" s="452"/>
      <c r="AD16" s="509">
        <v>1989</v>
      </c>
      <c r="AE16" s="509">
        <v>8</v>
      </c>
    </row>
    <row r="17" spans="1:31" s="517" customFormat="1" ht="16.5" hidden="1" customHeight="1" x14ac:dyDescent="0.3">
      <c r="A17" s="512"/>
      <c r="B17" s="513"/>
      <c r="C17" s="513"/>
      <c r="D17" s="513"/>
      <c r="E17" s="513"/>
      <c r="F17" s="513"/>
      <c r="G17" s="513"/>
      <c r="H17" s="514"/>
      <c r="I17" s="515"/>
      <c r="J17" s="516"/>
      <c r="L17" s="518"/>
      <c r="M17" s="519"/>
      <c r="W17" s="520"/>
      <c r="X17" s="520"/>
      <c r="Y17" s="521"/>
      <c r="Z17" s="520"/>
      <c r="AA17" s="520"/>
      <c r="AB17" s="520"/>
      <c r="AC17" s="520"/>
      <c r="AD17" s="520"/>
      <c r="AE17" s="520"/>
    </row>
    <row r="18" spans="1:31" ht="16.5" customHeight="1" x14ac:dyDescent="0.3">
      <c r="A18" s="1049" t="s">
        <v>48</v>
      </c>
      <c r="B18" s="1050"/>
      <c r="C18" s="1050"/>
      <c r="D18" s="1050"/>
      <c r="E18" s="1050"/>
      <c r="F18" s="1050"/>
      <c r="G18" s="1050"/>
      <c r="H18" s="1021" t="s">
        <v>293</v>
      </c>
      <c r="I18" s="1021"/>
      <c r="J18" s="1022"/>
      <c r="K18" s="153"/>
      <c r="L18" s="477" t="s">
        <v>85</v>
      </c>
      <c r="M18" s="474" t="s">
        <v>46</v>
      </c>
      <c r="V18" s="522" t="s">
        <v>84</v>
      </c>
      <c r="W18" s="523">
        <v>60</v>
      </c>
      <c r="X18" s="457"/>
      <c r="Y18" s="524" t="s">
        <v>80</v>
      </c>
      <c r="Z18" s="523"/>
      <c r="AA18" s="525">
        <v>9.75</v>
      </c>
      <c r="AB18" s="523"/>
      <c r="AD18" s="523">
        <v>1990</v>
      </c>
      <c r="AE18" s="523">
        <v>8</v>
      </c>
    </row>
    <row r="19" spans="1:31" s="496" customFormat="1" ht="16.5" hidden="1" customHeight="1" x14ac:dyDescent="0.3">
      <c r="A19" s="526" t="str">
        <f>IF(AND(A13="TRUE",D13="TRUE",H18="Annual Professional Maintenance"),"Not Allowed with DOE Expenses on the Job",IF(AND(A13="TRUE",D13="TRUE",H18="Seldom or Never Maintained"),"Not Allowed with DOE Expenses on the Job",IF(AND(A13="TRUE",E13="TRUE",H18="Annual Professional Maintenance"),0.01,IF(AND(A13="TRUE",E13="TRUE",H18="Seldom or Never Maintained"),"Not Allowed with DOE Expenses on the Job",IF(AND(A13="TRUE",F13="TRUE",H18="Annual Professional Maintenance"),0.01,IF(AND(A13="TRUE",F13="TRUE",H18="Seldom or Never Maintained"),"Not Allowed with DOE Expenses on the Job",""))))))</f>
        <v/>
      </c>
      <c r="B19" s="527"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528" t="str">
        <f>IF(AND(C13="TRUE",D13="TRUE",H18="Annual Professional Maintenance"),0.01,IF(AND(C13="TRUE",D13="TRUE",H18="Seldom or Never Maintained"),"Not Allowed with DOE Expenses on the Job",IF(AND(C13="TRUE",E13="TRUE",H18="Annual Professional Maintenance"),0.01,IF(AND(C13="TRUE",E13="TRUE",H18="Seldom or Never Maintained"),"Not Allowed with DOE Expenses on the Job",IF(AND(C13="TRUE",F13="TRUE",H18="Annual Professional Maintenance"),0.01,IF(AND(C13="TRUE",F13="TRUE",H18="Seldom or Never Maintained"),"Not Allowed with DOE Expenses on the Job",""))))))</f>
        <v/>
      </c>
      <c r="D19" s="491"/>
      <c r="E19" s="491"/>
      <c r="F19" s="491"/>
      <c r="G19" s="491"/>
      <c r="H19" s="1051"/>
      <c r="I19" s="1051"/>
      <c r="J19" s="1052"/>
      <c r="K19" s="495"/>
    </row>
    <row r="20" spans="1:31" s="498" customFormat="1" ht="16.5" customHeight="1" thickBot="1" x14ac:dyDescent="0.35">
      <c r="A20" s="1023" t="s">
        <v>83</v>
      </c>
      <c r="B20" s="1024"/>
      <c r="C20" s="1024"/>
      <c r="D20" s="1024"/>
      <c r="E20" s="1024"/>
      <c r="F20" s="1024"/>
      <c r="G20" s="1024"/>
      <c r="H20" s="1038" t="str">
        <f>(CONCATENATE(A19,B19,C19,D19))</f>
        <v/>
      </c>
      <c r="I20" s="1038"/>
      <c r="J20" s="1039"/>
      <c r="K20" s="529"/>
      <c r="L20" s="477" t="s">
        <v>82</v>
      </c>
      <c r="M20" s="474" t="s">
        <v>43</v>
      </c>
      <c r="V20" s="455" t="s">
        <v>81</v>
      </c>
      <c r="W20" s="456">
        <v>81</v>
      </c>
      <c r="X20" s="457"/>
      <c r="Y20" s="465" t="s">
        <v>80</v>
      </c>
      <c r="Z20" s="456"/>
      <c r="AA20" s="478">
        <v>8.5</v>
      </c>
      <c r="AB20" s="456"/>
      <c r="AC20" s="452"/>
      <c r="AD20" s="456">
        <v>1991</v>
      </c>
      <c r="AE20" s="456">
        <v>8</v>
      </c>
    </row>
    <row r="21" spans="1:31" s="495" customFormat="1" ht="16.5" hidden="1" customHeight="1" thickBot="1" x14ac:dyDescent="0.35">
      <c r="A21" s="530" t="str">
        <f>IF(AND(A13="TRUE",D13="TRUE",H18="Annual Professional Maintenance"),H12*100,IF(AND(A13="TRUE",D13="TRUE",H18="Seldom or Never Maintained"),H12*100,IF(AND(A13="TRUE",E13="TRUE",H18="Annual Professional Maintenance"),ROUND(H14*(1-H20)^(J3-H9)*100,1),IF(AND(A13="TRUE",E13="TRUE",H18="Seldom or Never Maintained"),H14*100,IF(AND(A13="TRUE",F13="TRUE",H18="Annual Professional Maintenance"),ROUND(I16*(1-H20)^(J3-H9),1),IF(AND(A13="TRUE",F13="TRUE",H18="Seldom or Never Maintained"),I16,""))))))</f>
        <v/>
      </c>
      <c r="B21" s="531"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532" t="str">
        <f>IF(AND(C13="TRUE",D13="TRUE",H18="Annual Professional Maintenance"),ROUND(I16*(1-H20)^(J3-H9)*100,1),IF(AND(C13="TRUE",D13="TRUE",H18="Seldom or Never Maintained"),I16,IF(AND(C13="TRUE",E13="TRUE",H18="Annual Professional Maintenance"),ROUND(I16*(1-H20)^(J3-H9)*100,1),IF(AND(C13="TRUE",E13="TRUE",H18="Seldom or Never Maintained"),I16,IF(AND(C13="TRUE",F13="TRUE",H18="Annual Professional Maintenance"),ROUND(I16*(1-H20)^(J3-H9),1),IF(AND(C13="TRUE",F13="TRUE",H18="Seldom or Never Maintained"),I16,""))))))</f>
        <v/>
      </c>
      <c r="D21" s="532"/>
      <c r="E21" s="532"/>
      <c r="F21" s="533"/>
      <c r="G21" s="534"/>
      <c r="H21" s="535" t="str">
        <f>CONCATENATE(A21,B21,C21)</f>
        <v/>
      </c>
      <c r="I21" s="536" t="str">
        <f>IF(H8="Electric Resistance Furnace"," % of Efficiency",IF(H8="Heat Pump"," HSPF",IF(H8="Gas Furnace"," AFUE","")))</f>
        <v/>
      </c>
      <c r="J21" s="537"/>
      <c r="K21" s="538"/>
      <c r="L21" s="538"/>
      <c r="V21" s="539"/>
      <c r="W21" s="539"/>
      <c r="X21" s="538"/>
      <c r="Y21" s="539"/>
      <c r="Z21" s="539"/>
      <c r="AA21" s="539"/>
      <c r="AB21" s="539"/>
      <c r="AD21" s="539"/>
      <c r="AE21" s="539"/>
    </row>
    <row r="22" spans="1:31" ht="16.5" customHeight="1" thickBot="1" x14ac:dyDescent="0.35">
      <c r="A22" s="540" t="s">
        <v>79</v>
      </c>
      <c r="B22" s="541"/>
      <c r="C22" s="541"/>
      <c r="D22" s="541"/>
      <c r="E22" s="541"/>
      <c r="F22" s="541"/>
      <c r="G22" s="541"/>
      <c r="H22" s="541"/>
      <c r="I22" s="542" t="str">
        <f>H21</f>
        <v/>
      </c>
      <c r="J22" s="543" t="str">
        <f>I21</f>
        <v/>
      </c>
      <c r="K22" s="475"/>
      <c r="L22" s="477" t="s">
        <v>78</v>
      </c>
      <c r="M22" s="474" t="s">
        <v>77</v>
      </c>
      <c r="O22" s="464"/>
      <c r="P22" s="471"/>
      <c r="Q22" s="544"/>
      <c r="R22" s="544"/>
      <c r="S22" s="544"/>
      <c r="T22" s="544"/>
      <c r="U22" s="544"/>
      <c r="V22" s="455" t="s">
        <v>76</v>
      </c>
      <c r="W22" s="456">
        <v>71</v>
      </c>
      <c r="X22" s="457"/>
      <c r="Y22" s="465" t="s">
        <v>75</v>
      </c>
      <c r="Z22" s="456"/>
      <c r="AA22" s="478">
        <v>7.5</v>
      </c>
      <c r="AB22" s="456"/>
      <c r="AD22" s="456">
        <v>1992</v>
      </c>
      <c r="AE22" s="456">
        <v>10</v>
      </c>
    </row>
    <row r="23" spans="1:31" ht="16.5" customHeight="1" x14ac:dyDescent="0.3">
      <c r="A23" s="545" t="s">
        <v>74</v>
      </c>
      <c r="B23" s="453"/>
      <c r="C23" s="453"/>
      <c r="D23" s="453"/>
      <c r="E23" s="453"/>
      <c r="F23" s="453"/>
      <c r="G23" s="453"/>
      <c r="H23" s="546"/>
      <c r="I23" s="147"/>
      <c r="J23" s="547"/>
      <c r="K23" s="476"/>
      <c r="O23" s="464"/>
      <c r="P23" s="471"/>
      <c r="Q23" s="544"/>
      <c r="R23" s="544"/>
      <c r="S23" s="544"/>
      <c r="T23" s="544"/>
      <c r="U23" s="544"/>
      <c r="V23" s="455" t="s">
        <v>73</v>
      </c>
      <c r="W23" s="456">
        <v>80</v>
      </c>
      <c r="X23" s="457"/>
      <c r="Y23" s="465" t="s">
        <v>72</v>
      </c>
      <c r="Z23" s="456"/>
      <c r="AA23" s="478">
        <v>6.5</v>
      </c>
      <c r="AB23" s="456"/>
      <c r="AD23" s="456">
        <v>1993</v>
      </c>
      <c r="AE23" s="456">
        <v>10</v>
      </c>
    </row>
    <row r="24" spans="1:31" ht="15.6" customHeight="1" x14ac:dyDescent="0.3">
      <c r="A24" s="548" t="s">
        <v>71</v>
      </c>
      <c r="B24" s="453"/>
      <c r="C24" s="453"/>
      <c r="D24" s="453"/>
      <c r="E24" s="453"/>
      <c r="F24" s="453"/>
      <c r="G24" s="453"/>
      <c r="H24" s="546"/>
      <c r="J24" s="549"/>
      <c r="K24" s="550"/>
      <c r="N24" s="551"/>
      <c r="O24" s="464"/>
      <c r="P24" s="471"/>
      <c r="Q24" s="544"/>
      <c r="R24" s="544"/>
      <c r="S24" s="544"/>
      <c r="T24" s="544"/>
      <c r="U24" s="544"/>
      <c r="V24" s="455" t="s">
        <v>70</v>
      </c>
      <c r="W24" s="456">
        <v>82</v>
      </c>
      <c r="X24" s="457"/>
      <c r="Y24" s="465" t="s">
        <v>69</v>
      </c>
      <c r="Z24" s="456"/>
      <c r="AA24" s="478">
        <v>9</v>
      </c>
      <c r="AB24" s="456"/>
      <c r="AD24" s="456">
        <v>1994</v>
      </c>
      <c r="AE24" s="456">
        <v>10</v>
      </c>
    </row>
    <row r="25" spans="1:31" ht="15.6" customHeight="1" x14ac:dyDescent="0.3">
      <c r="A25" s="548" t="s">
        <v>37</v>
      </c>
      <c r="B25" s="453"/>
      <c r="C25" s="453"/>
      <c r="D25" s="453"/>
      <c r="E25" s="453"/>
      <c r="F25" s="453"/>
      <c r="G25" s="453"/>
      <c r="H25" s="546"/>
      <c r="J25" s="552"/>
      <c r="K25" s="463"/>
      <c r="O25" s="464"/>
      <c r="P25" s="471"/>
      <c r="Q25" s="544"/>
      <c r="R25" s="544"/>
      <c r="S25" s="544"/>
      <c r="T25" s="544"/>
      <c r="U25" s="544"/>
      <c r="V25" s="455" t="s">
        <v>68</v>
      </c>
      <c r="W25" s="456">
        <v>100</v>
      </c>
      <c r="X25" s="457"/>
      <c r="Y25" s="465" t="s">
        <v>67</v>
      </c>
      <c r="Z25" s="456"/>
      <c r="AA25" s="478">
        <v>8.5</v>
      </c>
      <c r="AB25" s="456"/>
      <c r="AD25" s="456">
        <v>1995</v>
      </c>
      <c r="AE25" s="456">
        <v>10</v>
      </c>
    </row>
    <row r="26" spans="1:31" ht="15.6" customHeight="1" x14ac:dyDescent="0.3">
      <c r="A26" s="548" t="s">
        <v>36</v>
      </c>
      <c r="B26" s="453"/>
      <c r="C26" s="453"/>
      <c r="D26" s="453"/>
      <c r="E26" s="453"/>
      <c r="F26" s="453"/>
      <c r="G26" s="453"/>
      <c r="H26"/>
      <c r="I26" s="553"/>
      <c r="J26" s="554"/>
      <c r="K26" s="555"/>
      <c r="O26" s="464"/>
      <c r="P26" s="471"/>
      <c r="Q26" s="544"/>
      <c r="R26" s="544"/>
      <c r="S26" s="544"/>
      <c r="T26" s="544"/>
      <c r="U26" s="544"/>
      <c r="V26" s="455" t="s">
        <v>66</v>
      </c>
      <c r="W26" s="456">
        <v>98</v>
      </c>
      <c r="X26" s="457"/>
      <c r="Y26" s="465" t="s">
        <v>65</v>
      </c>
      <c r="Z26" s="456"/>
      <c r="AA26" s="478">
        <v>25</v>
      </c>
      <c r="AB26" s="456"/>
      <c r="AD26" s="456">
        <v>1996</v>
      </c>
      <c r="AE26" s="456">
        <v>10</v>
      </c>
    </row>
    <row r="27" spans="1:31" ht="15.6" customHeight="1" x14ac:dyDescent="0.3">
      <c r="A27" s="556" t="s">
        <v>35</v>
      </c>
      <c r="B27" s="453"/>
      <c r="C27" s="453"/>
      <c r="D27" s="453"/>
      <c r="E27" s="453"/>
      <c r="F27" s="453"/>
      <c r="G27" s="453"/>
      <c r="H27"/>
      <c r="I27" s="557"/>
      <c r="J27" s="557"/>
      <c r="K27" s="153"/>
      <c r="V27" s="455" t="s">
        <v>64</v>
      </c>
      <c r="W27" s="456">
        <v>100</v>
      </c>
      <c r="X27" s="457"/>
      <c r="Y27" s="544" t="s">
        <v>60</v>
      </c>
      <c r="AD27" s="456">
        <v>1997</v>
      </c>
      <c r="AE27" s="456">
        <v>10</v>
      </c>
    </row>
    <row r="28" spans="1:31" ht="15.6" customHeight="1" thickBot="1" x14ac:dyDescent="0.35">
      <c r="A28" s="453"/>
      <c r="B28" s="453"/>
      <c r="C28" s="453"/>
      <c r="D28" s="453"/>
      <c r="E28" s="453"/>
      <c r="F28" s="453"/>
      <c r="G28" s="453"/>
      <c r="H28" s="546"/>
      <c r="I28" s="546"/>
      <c r="J28" s="546"/>
      <c r="K28" s="153"/>
      <c r="V28" s="455" t="s">
        <v>63</v>
      </c>
      <c r="AD28" s="456">
        <v>1998</v>
      </c>
      <c r="AE28" s="456">
        <v>10</v>
      </c>
    </row>
    <row r="29" spans="1:31" ht="16.2" thickBot="1" x14ac:dyDescent="0.35">
      <c r="A29" s="1031" t="s">
        <v>62</v>
      </c>
      <c r="B29" s="1032"/>
      <c r="C29" s="1032"/>
      <c r="D29" s="1032"/>
      <c r="E29" s="1032"/>
      <c r="F29" s="1032"/>
      <c r="G29" s="1032"/>
      <c r="H29" s="1032"/>
      <c r="I29" s="1032"/>
      <c r="J29" s="1033"/>
      <c r="K29" s="153"/>
      <c r="L29" s="471" t="s">
        <v>61</v>
      </c>
      <c r="V29" s="544" t="s">
        <v>60</v>
      </c>
      <c r="AD29" s="456">
        <v>1999</v>
      </c>
      <c r="AE29" s="456">
        <v>10</v>
      </c>
    </row>
    <row r="30" spans="1:31" ht="16.649999999999999" customHeight="1" x14ac:dyDescent="0.3">
      <c r="A30" s="1015" t="s">
        <v>59</v>
      </c>
      <c r="B30" s="1016"/>
      <c r="C30" s="1016"/>
      <c r="D30" s="1016"/>
      <c r="E30" s="1016"/>
      <c r="F30" s="1016"/>
      <c r="G30" s="1016"/>
      <c r="H30" s="1013" t="s">
        <v>706</v>
      </c>
      <c r="I30" s="1013"/>
      <c r="J30" s="1014"/>
      <c r="K30" s="153"/>
      <c r="L30" s="473" t="s">
        <v>58</v>
      </c>
      <c r="M30" s="474" t="s">
        <v>57</v>
      </c>
      <c r="AD30" s="456">
        <v>2000</v>
      </c>
      <c r="AE30" s="456">
        <v>12</v>
      </c>
    </row>
    <row r="31" spans="1:31" ht="16.5" customHeight="1" x14ac:dyDescent="0.3">
      <c r="A31" s="1019" t="s">
        <v>56</v>
      </c>
      <c r="B31" s="1020"/>
      <c r="C31" s="1020"/>
      <c r="D31" s="1020"/>
      <c r="E31" s="1020"/>
      <c r="F31" s="1020"/>
      <c r="G31" s="1020"/>
      <c r="H31" s="1021" t="s">
        <v>708</v>
      </c>
      <c r="I31" s="1021"/>
      <c r="J31" s="1022"/>
      <c r="K31" s="153"/>
      <c r="L31" s="473" t="s">
        <v>50</v>
      </c>
      <c r="M31" s="474" t="s">
        <v>55</v>
      </c>
      <c r="AD31" s="456">
        <v>2001</v>
      </c>
      <c r="AE31" s="456">
        <v>12</v>
      </c>
    </row>
    <row r="32" spans="1:31" ht="16.5" customHeight="1" x14ac:dyDescent="0.3">
      <c r="A32" s="1034" t="s">
        <v>54</v>
      </c>
      <c r="B32" s="1035"/>
      <c r="C32" s="1035"/>
      <c r="D32" s="1035"/>
      <c r="E32" s="1035"/>
      <c r="F32" s="1035"/>
      <c r="G32" s="1035"/>
      <c r="H32" s="1036"/>
      <c r="I32" s="1036"/>
      <c r="J32" s="1037"/>
      <c r="L32" s="477" t="s">
        <v>53</v>
      </c>
      <c r="M32" s="558" t="s">
        <v>52</v>
      </c>
      <c r="AB32" s="149"/>
      <c r="AD32" s="456">
        <v>2002</v>
      </c>
      <c r="AE32" s="456">
        <v>12</v>
      </c>
    </row>
    <row r="33" spans="1:31" s="529" customFormat="1" ht="16.5" hidden="1" customHeight="1" x14ac:dyDescent="0.3">
      <c r="A33" s="559" t="b">
        <f>IF(H30="DOE",TRUE,FALSE)</f>
        <v>0</v>
      </c>
      <c r="B33" s="560" t="b">
        <f>IF(H30="LIHEAP",TRUE,FALSE)</f>
        <v>0</v>
      </c>
      <c r="C33" s="560" t="b">
        <f>IF(H30="DOE &amp; LIHEAP",TRUE,FALSE)</f>
        <v>0</v>
      </c>
      <c r="D33" s="560" t="b">
        <f>IF(H31="Split System AC",TRUE,FALSE)</f>
        <v>0</v>
      </c>
      <c r="E33" s="560" t="b">
        <f>IF(H31="Heat Pump", TRUE,FALSE)</f>
        <v>0</v>
      </c>
      <c r="F33" s="560" t="b">
        <f>IF(H31="Evaporative Cooler",TRUE,FALSE)</f>
        <v>0</v>
      </c>
      <c r="G33" s="561" t="str">
        <f>IF(AND(D33=FALSE,E33=FALSE,F33=FALSE),"",IF(AND(D33=TRUE,H32&gt;1,H34&gt;1),H34,IF(AND(D33=TRUE,H34&lt;1,H32&gt;=1980),VLOOKUP(H32,AD3:AE54,2),IF(AND(E33=TRUE,H32&gt;1,H34&gt;1),H34,IF(AND(E33=TRUE,H34&lt;1,H32&gt;=1),VLOOKUP(H32,AD3:AE54,2),IF(AND(F33=TRUE,H34&gt;1,H32&gt;=1),25,IF(AND(F33=TRUE,H34&lt;1,H32&gt;=1),25,"")))))))</f>
        <v/>
      </c>
      <c r="H33" s="562"/>
      <c r="I33" s="562"/>
      <c r="J33" s="563"/>
      <c r="W33" s="564"/>
      <c r="X33" s="564"/>
      <c r="Y33" s="564"/>
      <c r="Z33" s="564"/>
      <c r="AA33" s="564"/>
      <c r="AC33" s="564"/>
    </row>
    <row r="34" spans="1:31" ht="16.5" customHeight="1" x14ac:dyDescent="0.3">
      <c r="A34" s="1023" t="s">
        <v>51</v>
      </c>
      <c r="B34" s="1024"/>
      <c r="C34" s="1024"/>
      <c r="D34" s="1024"/>
      <c r="E34" s="1024"/>
      <c r="F34" s="1024"/>
      <c r="G34" s="1024"/>
      <c r="H34" s="565"/>
      <c r="I34" s="566" t="str">
        <f>IF(AND(H31="Split System AC",H34&gt;8),H34,IF(AND(H31="Split System AC",H34&lt;8),VLOOKUP(H32,AD3:AE54,2,),IF(AND(H31="Heat Pump",H34&gt;8),H34,IF(AND(H31="Heat Pump",H34&lt;8),VLOOKUP(H32,AD3:AE54,2,),IF(AND(H31="Evaporative Cooler",H32&gt;1980),25,"")))))</f>
        <v/>
      </c>
      <c r="J34" s="567" t="str">
        <f>IF(OR(H31="Split System AC",H31="Heat Pump",H31="Evaporative Cooler"),"SEER","")</f>
        <v/>
      </c>
      <c r="L34" s="568" t="s">
        <v>50</v>
      </c>
      <c r="M34" s="471" t="s">
        <v>49</v>
      </c>
      <c r="AD34" s="456">
        <v>2003</v>
      </c>
      <c r="AE34" s="456">
        <v>12</v>
      </c>
    </row>
    <row r="35" spans="1:31" s="172" customFormat="1" ht="16.5" hidden="1" customHeight="1" x14ac:dyDescent="0.3">
      <c r="A35" s="569"/>
      <c r="B35" s="570"/>
      <c r="C35" s="570"/>
      <c r="D35" s="570"/>
      <c r="E35" s="570"/>
      <c r="F35" s="570"/>
      <c r="G35" s="571"/>
      <c r="H35" s="572"/>
      <c r="I35" s="572"/>
      <c r="J35" s="573"/>
      <c r="W35" s="574"/>
      <c r="X35" s="574"/>
      <c r="Y35" s="574"/>
      <c r="Z35" s="574"/>
      <c r="AA35" s="574"/>
      <c r="AB35" s="574"/>
      <c r="AC35" s="574"/>
    </row>
    <row r="36" spans="1:31" ht="16.5" customHeight="1" x14ac:dyDescent="0.3">
      <c r="A36" s="1023" t="s">
        <v>48</v>
      </c>
      <c r="B36" s="1024"/>
      <c r="C36" s="1024"/>
      <c r="D36" s="1024"/>
      <c r="E36" s="1024"/>
      <c r="F36" s="1024"/>
      <c r="G36" s="1024"/>
      <c r="H36" s="1021" t="s">
        <v>294</v>
      </c>
      <c r="I36" s="1021"/>
      <c r="J36" s="1022"/>
      <c r="L36" s="568" t="s">
        <v>47</v>
      </c>
      <c r="M36" s="464" t="s">
        <v>46</v>
      </c>
      <c r="AD36" s="456">
        <v>2004</v>
      </c>
      <c r="AE36" s="456">
        <v>12</v>
      </c>
    </row>
    <row r="37" spans="1:31" s="497" customFormat="1" ht="16.5" hidden="1" customHeight="1" x14ac:dyDescent="0.3">
      <c r="A37" s="575" t="str">
        <f>IF(AND(A33=TRUE,H31="Split System AC",H36="Annual Professional Maintenance"),0.01,IF(AND(A33=TRUE,H31="Split System AC",H36="Seldom or Never Maintained"),"Not Allowed with DOE Funds on Job",IF(AND(A33=TRUE,H31="Heat Pump",H36="Annual Professional Maintenance"),0.01,IF(AND(A33=TRUE,H31="Heat Pump",H36="Seldom or Never Maintained"),"Not Allowed with DOE Funds on Job",IF(AND(A33=TRUE,H31="Evaporative Cooler",H36="Annual Professional Maintenance"),"Not Allowed with DOE Funds on Job",IF(AND(A33=TRUE,H31="Evaporative Cooler",H36="Seldom or Never Maintained"),"Not Allowed with DOE Funds on Job",""))))))</f>
        <v/>
      </c>
      <c r="B37" s="576"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Maintenance"),"See Best Practice for Guidance",IF(AND(B33=TRUE,H31="Evaporative Cooler",H36="Seldom or Never Maintained"),"See Best Practice for Guidance",""))))))</f>
        <v/>
      </c>
      <c r="C37" s="577" t="str">
        <f>IF(AND(C33=TRUE,H31="Split System AC",H36="Annual Professional Maintenance"),0.01,IF(AND(C33=TRUE,H31="Split System AC",H36="Seldom or Never Maintained"),"Not Allowed with DOE Funds on the Job",IF(AND(C33=TRUE,H31="Heat Pump",H36="Annual Professional Maintenance"),0.01,IF(AND(C33=TRUE,H31="Heat Pump",H36="Seldom or Never Maintained"),"Not Allowed with DOE Funds on the Job",IF(AND(C33=TRUE,H31="Evaporative Cooler",H36="Annual Professional Maintenance"),"Not Allowed with DOE Funds on the Job",IF(AND(C33=TRUE,H31="Evaporative Cooler",H36="Seldom or Never Maintained"),"Not Allowed with DOE Funds on the Job",""))))))</f>
        <v/>
      </c>
      <c r="D37" s="578"/>
      <c r="E37" s="578"/>
      <c r="F37" s="578"/>
      <c r="G37" s="578"/>
      <c r="H37" s="529" t="str">
        <f>IF(A33=TRUE,A37,IF(B33=TRUE,B37,IF(C33=TRUE,C37,"")))</f>
        <v/>
      </c>
      <c r="I37" s="538"/>
      <c r="J37" s="579"/>
      <c r="L37" s="580"/>
      <c r="M37" s="581"/>
      <c r="W37" s="582"/>
      <c r="X37" s="582"/>
      <c r="Y37" s="582"/>
      <c r="Z37" s="582"/>
      <c r="AA37" s="582"/>
      <c r="AB37" s="582"/>
      <c r="AC37" s="582"/>
      <c r="AD37" s="583"/>
      <c r="AE37" s="583"/>
    </row>
    <row r="38" spans="1:31" ht="16.5" customHeight="1" thickBot="1" x14ac:dyDescent="0.35">
      <c r="A38" s="1023" t="s">
        <v>45</v>
      </c>
      <c r="B38" s="1024"/>
      <c r="C38" s="1024"/>
      <c r="D38" s="1024"/>
      <c r="E38" s="1024"/>
      <c r="F38" s="1024"/>
      <c r="G38" s="1024"/>
      <c r="H38" s="1025" t="str">
        <f>H37</f>
        <v/>
      </c>
      <c r="I38" s="1026"/>
      <c r="J38" s="1027"/>
      <c r="L38" s="568" t="s">
        <v>44</v>
      </c>
      <c r="M38" s="464" t="s">
        <v>43</v>
      </c>
      <c r="AD38" s="456">
        <v>2005</v>
      </c>
      <c r="AE38" s="456">
        <v>12</v>
      </c>
    </row>
    <row r="39" spans="1:31" s="497" customFormat="1" ht="16.5" hidden="1" customHeight="1" thickBot="1" x14ac:dyDescent="0.35">
      <c r="A39" s="584">
        <f>J3-H32</f>
        <v>0</v>
      </c>
      <c r="B39" s="576" t="str">
        <f>IF(AND(A33=TRUE,H31="Split System AC",H36="Annual Professional Maintenance"),ROUND(I34*(1-A37)^A39,1),IF(AND(A33=TRUE,H31="Split System AC",H36="Seldom or Never Maintained"),I34,IF(AND(A33=TRUE,H31="Heat Pump",H36="Annual Professional Maintenance"),ROUND(I34*(1-A37)^A39,1),IF(AND(A33=TRUE,H31="Heat Pump",H36="Seldom or Never Maintained"),I34,IF(AND(A33=TRUE,H31="Evaporative Cooler",H36="Annual Professional Maintenance"),"See Best Practices for Guidance",IF(AND(A33=TRUE,H31="Evaporative Cooler",H36="Seldom or Never Maintained"),"See Best Practices for Guidance",""))))))</f>
        <v/>
      </c>
      <c r="C39" s="576" t="str">
        <f>IF(AND(B33=TRUE,H31="Split System AC",H36="Annual Professional Maintenance"),ROUND(I34*(1-B37)^A39,1),IF(AND(B33=TRUE,H31="Split System AC",H36="Seldom or Never Maintained"),ROUND(I34*(1-B37)^A39,1),IF(AND(B33=TRUE,H31="Heat Pump",H36="Annual Professional Maintenance"),ROUND(I34*(1-B37)^A39,1),IF(AND(B33=TRUE,H31="Heat Pump",H36="Seldom or Never Maintained"),ROUND(I34*(1-B37)^A39,1),IF(AND(B33=TRUE,H31="Evaporative Cooler",H36="Annual Professional Maintenance"),"See Best Practices for Guidance",IF(AND(B33=TRUE,H31="Evaporative Cooler",H36="Seldom or Never Maintained"),"See Best Practices for Guidance",""))))))</f>
        <v/>
      </c>
      <c r="D39" s="576" t="str">
        <f>IF(AND(C33=TRUE,H31="Split System AC",H36="Annual Professional Maintenance"),ROUND(I34*(1-C37)^A39,1),IF(AND(C33=TRUE,H31="Split System AC",H36="Seldom or Never Maintained"),I34,IF(AND(C33=TRUE,H31="Heat Pump",H36="Annual Professional Maintenance"),ROUND(I34*(1-C37)^A39,1),IF(AND(C33=TRUE,H31="Heat Pump",H36="Seldom or Never Maintained"),I34,IF(AND(C33=TRUE,H31="Evaporative Cooler",H36="Annual Professional Maintenance"),"See Best Practices for Guidance",IF(AND(C33=TRUE,H31="Evaporative Cooler",H36="Seldom or Never Maintained"),"See Best Practices for Guidance",""))))))</f>
        <v/>
      </c>
      <c r="E39" s="576"/>
      <c r="F39" s="529"/>
      <c r="G39" s="585" t="b">
        <f>IF(C4&gt;1,CONCATENATE(B39,C39,D39,""))</f>
        <v>0</v>
      </c>
      <c r="H39" s="562" t="str">
        <f>IF(G39="See Best Practices for Guidance",""," SEER")</f>
        <v xml:space="preserve"> SEER</v>
      </c>
      <c r="I39" s="562"/>
      <c r="J39" s="563"/>
      <c r="W39" s="582"/>
      <c r="X39" s="582"/>
      <c r="Y39" s="582"/>
      <c r="Z39" s="582"/>
      <c r="AA39" s="582"/>
      <c r="AB39" s="582"/>
      <c r="AC39" s="582"/>
    </row>
    <row r="40" spans="1:31" ht="16.5" customHeight="1" thickBot="1" x14ac:dyDescent="0.35">
      <c r="A40" s="586" t="s">
        <v>42</v>
      </c>
      <c r="B40" s="587"/>
      <c r="C40" s="587"/>
      <c r="D40" s="587"/>
      <c r="E40" s="587"/>
      <c r="F40" s="587"/>
      <c r="G40" s="587"/>
      <c r="H40" s="1028" t="str">
        <f>IF(H32&gt;1980,CONCATENATE(G39,H39),"")</f>
        <v/>
      </c>
      <c r="I40" s="1029"/>
      <c r="J40" s="1030"/>
      <c r="L40" s="568" t="s">
        <v>41</v>
      </c>
      <c r="M40" s="464" t="s">
        <v>40</v>
      </c>
      <c r="AD40" s="456">
        <v>2006</v>
      </c>
      <c r="AE40" s="456">
        <v>12</v>
      </c>
    </row>
    <row r="41" spans="1:31" ht="16.5" customHeight="1" x14ac:dyDescent="0.3">
      <c r="A41" s="548" t="s">
        <v>39</v>
      </c>
      <c r="B41" s="453"/>
      <c r="C41" s="453"/>
      <c r="D41" s="453"/>
      <c r="E41" s="453"/>
      <c r="F41" s="453"/>
      <c r="G41" s="453"/>
      <c r="H41"/>
      <c r="I41" s="453"/>
      <c r="J41" s="453"/>
      <c r="L41" s="568"/>
      <c r="M41" s="471"/>
      <c r="AD41" s="456">
        <v>2007</v>
      </c>
      <c r="AE41" s="456">
        <v>12</v>
      </c>
    </row>
    <row r="42" spans="1:31" ht="16.5" customHeight="1" x14ac:dyDescent="0.3">
      <c r="A42" s="548" t="s">
        <v>38</v>
      </c>
      <c r="B42" s="453"/>
      <c r="C42" s="453"/>
      <c r="D42" s="453"/>
      <c r="E42" s="453"/>
      <c r="F42" s="453"/>
      <c r="G42" s="453"/>
      <c r="H42"/>
      <c r="J42" s="453"/>
      <c r="AD42" s="456">
        <v>2008</v>
      </c>
      <c r="AE42" s="456">
        <v>12</v>
      </c>
    </row>
    <row r="43" spans="1:31" ht="16.5" customHeight="1" x14ac:dyDescent="0.3">
      <c r="A43" s="548" t="s">
        <v>37</v>
      </c>
      <c r="B43" s="453"/>
      <c r="C43" s="453"/>
      <c r="D43" s="453"/>
      <c r="E43" s="453"/>
      <c r="F43" s="453"/>
      <c r="G43" s="453"/>
      <c r="H43"/>
      <c r="J43"/>
      <c r="AD43" s="456">
        <v>2009</v>
      </c>
      <c r="AE43" s="456">
        <v>14</v>
      </c>
    </row>
    <row r="44" spans="1:31" ht="16.5" customHeight="1" x14ac:dyDescent="0.3">
      <c r="A44" s="548" t="s">
        <v>36</v>
      </c>
      <c r="B44" s="453"/>
      <c r="C44" s="453"/>
      <c r="D44" s="453"/>
      <c r="E44" s="453"/>
      <c r="F44" s="453"/>
      <c r="G44" s="453"/>
      <c r="H44" s="234"/>
      <c r="I44"/>
      <c r="J44"/>
      <c r="AD44" s="456">
        <v>2010</v>
      </c>
      <c r="AE44" s="456">
        <v>14</v>
      </c>
    </row>
    <row r="45" spans="1:31" ht="16.5" customHeight="1" x14ac:dyDescent="0.3">
      <c r="A45" s="588" t="s">
        <v>35</v>
      </c>
      <c r="B45" s="453"/>
      <c r="C45" s="453"/>
      <c r="D45" s="453"/>
      <c r="E45" s="453"/>
      <c r="F45" s="453"/>
      <c r="G45" s="453"/>
      <c r="H45" s="234"/>
      <c r="J45" s="589" t="s">
        <v>871</v>
      </c>
      <c r="AD45" s="456">
        <v>2011</v>
      </c>
      <c r="AE45" s="456">
        <v>14</v>
      </c>
    </row>
    <row r="46" spans="1:31" ht="16.5" customHeight="1" x14ac:dyDescent="0.3">
      <c r="A46" s="588"/>
      <c r="B46" s="453"/>
      <c r="C46" s="453"/>
      <c r="D46" s="453"/>
      <c r="E46" s="453"/>
      <c r="F46" s="453"/>
      <c r="G46" s="453"/>
      <c r="H46" s="234"/>
      <c r="J46" s="589"/>
      <c r="AD46" s="456">
        <v>2012</v>
      </c>
      <c r="AE46" s="456">
        <v>14</v>
      </c>
    </row>
    <row r="47" spans="1:31" ht="16.5" customHeight="1" x14ac:dyDescent="0.3">
      <c r="A47" s="453"/>
      <c r="B47" s="453"/>
      <c r="C47" s="453"/>
      <c r="D47" s="453"/>
      <c r="E47" s="453"/>
      <c r="F47" s="453"/>
      <c r="G47" s="453"/>
      <c r="H47" s="234"/>
      <c r="I47" s="453"/>
      <c r="AD47" s="456">
        <v>2013</v>
      </c>
      <c r="AE47" s="456">
        <v>14</v>
      </c>
    </row>
    <row r="48" spans="1:31" ht="16.5" customHeight="1" x14ac:dyDescent="0.3">
      <c r="H48" s="234"/>
      <c r="AD48" s="456">
        <v>2014</v>
      </c>
      <c r="AE48" s="456">
        <v>14.5</v>
      </c>
    </row>
    <row r="49" spans="9:31" ht="16.5" customHeight="1" x14ac:dyDescent="0.3">
      <c r="AD49" s="456">
        <v>2015</v>
      </c>
      <c r="AE49" s="456">
        <v>14.5</v>
      </c>
    </row>
    <row r="50" spans="9:31" ht="16.5" customHeight="1" x14ac:dyDescent="0.3">
      <c r="AD50" s="456">
        <v>2016</v>
      </c>
      <c r="AE50" s="456">
        <v>15</v>
      </c>
    </row>
    <row r="51" spans="9:31" ht="16.5" customHeight="1" x14ac:dyDescent="0.3">
      <c r="I51"/>
      <c r="J51" s="590"/>
      <c r="AD51" s="456">
        <v>2017</v>
      </c>
      <c r="AE51" s="456">
        <v>15</v>
      </c>
    </row>
    <row r="52" spans="9:31" ht="16.5" customHeight="1" x14ac:dyDescent="0.3">
      <c r="AD52" s="456">
        <v>2018</v>
      </c>
      <c r="AE52" s="456">
        <v>15</v>
      </c>
    </row>
    <row r="53" spans="9:31" ht="16.5" customHeight="1" x14ac:dyDescent="0.3">
      <c r="J53" s="591"/>
      <c r="AD53" s="456">
        <v>2019</v>
      </c>
      <c r="AE53" s="456">
        <v>15</v>
      </c>
    </row>
    <row r="54" spans="9:31" ht="16.5" customHeight="1" x14ac:dyDescent="0.3">
      <c r="AD54" s="456">
        <v>2020</v>
      </c>
      <c r="AE54" s="456">
        <v>15</v>
      </c>
    </row>
  </sheetData>
  <mergeCells count="40">
    <mergeCell ref="A20:G20"/>
    <mergeCell ref="H20:J20"/>
    <mergeCell ref="A9:G9"/>
    <mergeCell ref="H9:J9"/>
    <mergeCell ref="A12:G12"/>
    <mergeCell ref="I12:J12"/>
    <mergeCell ref="H15:J15"/>
    <mergeCell ref="A16:G16"/>
    <mergeCell ref="A18:G18"/>
    <mergeCell ref="H18:J18"/>
    <mergeCell ref="H19:J19"/>
    <mergeCell ref="A14:G14"/>
    <mergeCell ref="H14:J14"/>
    <mergeCell ref="A38:G38"/>
    <mergeCell ref="H38:J38"/>
    <mergeCell ref="H40:J40"/>
    <mergeCell ref="A29:J29"/>
    <mergeCell ref="A30:G30"/>
    <mergeCell ref="H30:J30"/>
    <mergeCell ref="A31:G31"/>
    <mergeCell ref="H31:J31"/>
    <mergeCell ref="A32:G32"/>
    <mergeCell ref="H32:J32"/>
    <mergeCell ref="A34:G34"/>
    <mergeCell ref="A36:G36"/>
    <mergeCell ref="H36:J36"/>
    <mergeCell ref="A6:G6"/>
    <mergeCell ref="H6:J6"/>
    <mergeCell ref="A7:G7"/>
    <mergeCell ref="H7:J7"/>
    <mergeCell ref="A8:G8"/>
    <mergeCell ref="H8:J8"/>
    <mergeCell ref="A1:J1"/>
    <mergeCell ref="A3:B3"/>
    <mergeCell ref="C3:G3"/>
    <mergeCell ref="H3:I3"/>
    <mergeCell ref="A4:B4"/>
    <mergeCell ref="C4:G4"/>
    <mergeCell ref="A2:B2"/>
    <mergeCell ref="C2:G2"/>
  </mergeCells>
  <dataValidations count="22">
    <dataValidation type="list" allowBlank="1" showInputMessage="1" showErrorMessage="1" promptTitle="Furnace Location" prompt="Select location of existing furnace" sqref="H6:J6">
      <formula1>"Select Furnace Location, Conditioned Space, Unconditioned Space"</formula1>
    </dataValidation>
    <dataValidation type="whole" allowBlank="1" showInputMessage="1" showErrorMessage="1" promptTitle="Current Calendar Year" prompt="Enter the current calendar year as of the date of the assessment." sqref="J3">
      <formula1>0</formula1>
      <formula2>2099</formula2>
    </dataValidation>
    <dataValidation type="list" allowBlank="1" showInputMessage="1" showErrorMessage="1" promptTitle="Furnace Type" prompt="Select furnace type" sqref="H8:J8">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dataValidation allowBlank="1" showInputMessage="1" showErrorMessage="1" promptTitle="Gas Unit" prompt="Enter the AFUE/efficiency as found on the combustion analyzer test results during the assessment." sqref="H12"/>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formula1>0</formula1>
      <formula2>2099</formula2>
    </dataValidation>
    <dataValidation allowBlank="1" showInputMessage="1" showErrorMessage="1" promptTitle="Degraded SEER/EER" prompt="This will auto-calculate the degraded SEER/EER of the existing unit. " sqref="H40:I40"/>
    <dataValidation allowBlank="1" showInputMessage="1" showErrorMessage="1" promptTitle="Existing SEER/EER" prompt="Enter the SEER or EER as found on the plate of the existing unit. If SEER/EER cannot be found on unit, refer to Table 3 to the right for approximate SEER/EER for unit._x000a_" sqref="I34"/>
    <dataValidation type="list" allowBlank="1" showInputMessage="1" showErrorMessage="1" promptTitle="Utilized Funding" prompt="Select funding source to be used on the job, not just to replace the heating system" sqref="H30:J30 H7:J7">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dataValidation type="list" allowBlank="1" showInputMessage="1" showErrorMessage="1" promptTitle="Equipment Maintenance" prompt="Through discussion with the client, select the appropriate maintenance done on the piece of equipment being evaluated." sqref="H36:J36">
      <formula1>"Select Equipment Maintenance Factor, Annual Professional Maintenance, Seldom or Never Maintained"</formula1>
    </dataValidation>
    <dataValidation allowBlank="1" showInputMessage="1" showErrorMessage="1" prompt="% decrease using amps" sqref="IV65478"/>
    <dataValidation allowBlank="1" showInputMessage="1" showErrorMessage="1" promptTitle="Replacement EER" prompt="Enter the EER found on the (Yellow) Energy Guide of the new replacement unit." sqref="IW65464"/>
    <dataValidation allowBlank="1" showInputMessage="1" showErrorMessage="1" prompt="% EER increase using plate" sqref="IV65475"/>
    <dataValidation allowBlank="1" showInputMessage="1" showErrorMessage="1" promptTitle="Existing Volts" prompt="Enter the amount of volts based on the outlet.  110 volts are used by regular outlets.  220 volts are used by larger ACs." sqref="IT65470 H65471:I65471"/>
    <dataValidation allowBlank="1" showInputMessage="1" showErrorMessage="1" promptTitle="Existing Amps" prompt="Enter the amps found on the plate.  If the amps cannot be found enter the amps reading using a comsuption meter or amp meter." sqref="IT65468 H65469:I65469"/>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dataValidation allowBlank="1" showInputMessage="1" showErrorMessage="1" promptTitle="Existing EER" prompt="Enter the EER as found on the plate of the existing unit.  If the EER cannot be found skip this entry and meter the unit._x000a_" sqref="IT65464 H65465:I65465"/>
    <dataValidation type="list" allowBlank="1" showInputMessage="1" showErrorMessage="1" sqref="C2:G2">
      <formula1>"Htr. 1, Htr. 2, Htr. 3, Htr. 4"</formula1>
    </dataValidation>
  </dataValidations>
  <hyperlinks>
    <hyperlink ref="A45" r:id="rId1"/>
    <hyperlink ref="A27" r:id="rId2"/>
    <hyperlink ref="A32" r:id="rId3" display="Building Intelligence Center"/>
  </hyperlinks>
  <pageMargins left="0.7" right="0.7" top="0.25" bottom="0.25" header="0.3" footer="0.3"/>
  <pageSetup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H54"/>
  <sheetViews>
    <sheetView showGridLines="0" zoomScale="115" zoomScaleNormal="115" workbookViewId="0">
      <selection activeCell="M8" sqref="M8"/>
    </sheetView>
  </sheetViews>
  <sheetFormatPr defaultColWidth="2.109375" defaultRowHeight="16.5" customHeight="1" x14ac:dyDescent="0.3"/>
  <cols>
    <col min="1" max="6" width="9.109375" style="149" customWidth="1"/>
    <col min="7" max="7" width="9.33203125" style="149" bestFit="1" customWidth="1"/>
    <col min="8" max="10" width="18.33203125" style="149" customWidth="1"/>
    <col min="11" max="11" width="5.6640625" style="149" customWidth="1"/>
    <col min="12" max="12" width="4.6640625" style="149" customWidth="1"/>
    <col min="13" max="20" width="9.109375" style="149" customWidth="1"/>
    <col min="21" max="21" width="18.6640625" style="149" customWidth="1"/>
    <col min="22" max="22" width="81.88671875" style="149" bestFit="1" customWidth="1"/>
    <col min="23" max="23" width="8.6640625" style="452" customWidth="1"/>
    <col min="24" max="24" width="3.6640625" style="452" customWidth="1"/>
    <col min="25" max="25" width="133.88671875" style="452" customWidth="1"/>
    <col min="26" max="28" width="8.6640625" style="452" customWidth="1"/>
    <col min="29" max="29" width="3.6640625" style="452" customWidth="1"/>
    <col min="30" max="30" width="12.33203125" style="149" bestFit="1" customWidth="1"/>
    <col min="31" max="31" width="10.6640625" style="149" bestFit="1" customWidth="1"/>
    <col min="32" max="252" width="9.109375" style="149" customWidth="1"/>
    <col min="253" max="253" width="32.88671875" style="149" customWidth="1"/>
    <col min="254" max="254" width="12.88671875" style="149" customWidth="1"/>
    <col min="255" max="255" width="9.33203125" style="149" bestFit="1" customWidth="1"/>
    <col min="256" max="256" width="12.88671875" style="149" customWidth="1"/>
    <col min="257" max="257" width="17.33203125" style="149" customWidth="1"/>
    <col min="258" max="16384" width="2.109375" style="149"/>
  </cols>
  <sheetData>
    <row r="1" spans="1:34" ht="16.5" customHeight="1" thickBot="1" x14ac:dyDescent="0.35">
      <c r="A1" s="999" t="s">
        <v>136</v>
      </c>
      <c r="B1" s="1000"/>
      <c r="C1" s="1000"/>
      <c r="D1" s="1000"/>
      <c r="E1" s="1000"/>
      <c r="F1" s="1000"/>
      <c r="G1" s="1000"/>
      <c r="H1" s="1000"/>
      <c r="I1" s="1000"/>
      <c r="J1" s="1001"/>
      <c r="K1" s="449"/>
      <c r="L1" s="450" t="s">
        <v>135</v>
      </c>
      <c r="V1" s="451" t="s">
        <v>134</v>
      </c>
      <c r="Y1" s="451" t="s">
        <v>133</v>
      </c>
      <c r="AD1" s="451" t="s">
        <v>132</v>
      </c>
    </row>
    <row r="2" spans="1:34" ht="15.6" customHeight="1" x14ac:dyDescent="0.3">
      <c r="A2" s="1056" t="s">
        <v>295</v>
      </c>
      <c r="B2" s="1057"/>
      <c r="C2" s="1058"/>
      <c r="D2" s="1059"/>
      <c r="E2" s="1059"/>
      <c r="F2" s="1059"/>
      <c r="G2" s="1060"/>
      <c r="H2" s="453"/>
      <c r="I2" s="453"/>
      <c r="J2" s="453"/>
      <c r="K2" s="454"/>
      <c r="V2" s="455" t="s">
        <v>131</v>
      </c>
      <c r="W2" s="456" t="s">
        <v>130</v>
      </c>
      <c r="X2" s="457"/>
      <c r="Y2" s="458" t="s">
        <v>129</v>
      </c>
      <c r="Z2" s="459" t="s">
        <v>128</v>
      </c>
      <c r="AA2" s="459" t="s">
        <v>127</v>
      </c>
      <c r="AB2" s="460" t="s">
        <v>126</v>
      </c>
      <c r="AD2" s="459" t="s">
        <v>125</v>
      </c>
      <c r="AE2" s="459" t="s">
        <v>124</v>
      </c>
      <c r="AG2" s="461"/>
      <c r="AH2" s="461"/>
    </row>
    <row r="3" spans="1:34" ht="15.6" customHeight="1" x14ac:dyDescent="0.3">
      <c r="A3" s="1004" t="s">
        <v>123</v>
      </c>
      <c r="B3" s="1004"/>
      <c r="C3" s="1055">
        <f>'Contact Info'!D3</f>
        <v>0</v>
      </c>
      <c r="D3" s="1003"/>
      <c r="E3" s="1003"/>
      <c r="F3" s="1003"/>
      <c r="G3" s="1003"/>
      <c r="H3" s="1004" t="s">
        <v>122</v>
      </c>
      <c r="I3" s="1004"/>
      <c r="J3" s="592"/>
      <c r="K3" s="463"/>
      <c r="L3" s="464" t="s">
        <v>121</v>
      </c>
      <c r="V3" s="455" t="s">
        <v>120</v>
      </c>
      <c r="W3" s="456">
        <v>90</v>
      </c>
      <c r="X3" s="457"/>
      <c r="Y3" s="465" t="s">
        <v>119</v>
      </c>
      <c r="Z3" s="456">
        <v>14</v>
      </c>
      <c r="AA3" s="456">
        <v>10.5</v>
      </c>
      <c r="AB3" s="456"/>
      <c r="AD3" s="456" t="s">
        <v>118</v>
      </c>
      <c r="AE3" s="456">
        <v>6.5</v>
      </c>
    </row>
    <row r="4" spans="1:34" ht="15.6" customHeight="1" x14ac:dyDescent="0.3">
      <c r="A4" s="1002" t="s">
        <v>4</v>
      </c>
      <c r="B4" s="1002"/>
      <c r="C4" s="1003">
        <f>'Contact Info'!B3</f>
        <v>0</v>
      </c>
      <c r="D4" s="1003"/>
      <c r="E4" s="1003"/>
      <c r="F4" s="1003"/>
      <c r="G4" s="1003"/>
      <c r="I4" s="466"/>
      <c r="K4" s="467"/>
      <c r="M4" s="466" t="s">
        <v>117</v>
      </c>
      <c r="V4" s="455" t="s">
        <v>116</v>
      </c>
      <c r="W4" s="456">
        <v>80</v>
      </c>
      <c r="X4" s="457"/>
      <c r="Y4" s="465" t="s">
        <v>115</v>
      </c>
      <c r="Z4" s="456">
        <v>12</v>
      </c>
      <c r="AA4" s="456">
        <v>10.8</v>
      </c>
      <c r="AB4" s="456"/>
      <c r="AD4" s="456">
        <v>1980</v>
      </c>
      <c r="AE4" s="456">
        <v>6.5</v>
      </c>
    </row>
    <row r="5" spans="1:34" ht="16.5" customHeight="1" thickBot="1" x14ac:dyDescent="0.35">
      <c r="A5" s="593"/>
      <c r="B5" s="593"/>
      <c r="C5" s="593"/>
      <c r="D5" s="593"/>
      <c r="E5" s="593"/>
      <c r="F5" s="593"/>
      <c r="G5" s="593"/>
      <c r="H5" s="466"/>
      <c r="I5" s="466"/>
      <c r="J5" s="466"/>
      <c r="K5" s="470"/>
      <c r="M5" s="466" t="s">
        <v>114</v>
      </c>
      <c r="V5" s="455" t="s">
        <v>113</v>
      </c>
      <c r="W5" s="456">
        <v>78</v>
      </c>
      <c r="X5" s="457"/>
      <c r="Y5" s="465" t="s">
        <v>112</v>
      </c>
      <c r="Z5" s="456">
        <v>10</v>
      </c>
      <c r="AA5" s="456">
        <v>9.3000000000000007</v>
      </c>
      <c r="AB5" s="456"/>
      <c r="AD5" s="456">
        <v>1981</v>
      </c>
      <c r="AE5" s="456">
        <v>8</v>
      </c>
    </row>
    <row r="6" spans="1:34" ht="16.5" customHeight="1" thickBot="1" x14ac:dyDescent="0.35">
      <c r="A6" s="1010" t="s">
        <v>111</v>
      </c>
      <c r="B6" s="1011"/>
      <c r="C6" s="1011"/>
      <c r="D6" s="1011"/>
      <c r="E6" s="1011"/>
      <c r="F6" s="1011"/>
      <c r="G6" s="1061"/>
      <c r="H6" s="1062" t="s">
        <v>705</v>
      </c>
      <c r="I6" s="1013"/>
      <c r="J6" s="1014"/>
      <c r="K6" s="153"/>
      <c r="L6" s="471" t="s">
        <v>61</v>
      </c>
      <c r="V6" s="455" t="s">
        <v>110</v>
      </c>
      <c r="W6" s="456">
        <v>75</v>
      </c>
      <c r="X6" s="457"/>
      <c r="Y6" s="465" t="s">
        <v>109</v>
      </c>
      <c r="Z6" s="456">
        <v>8</v>
      </c>
      <c r="AA6" s="456">
        <v>7.7</v>
      </c>
      <c r="AB6" s="456"/>
      <c r="AD6" s="456">
        <v>1982</v>
      </c>
      <c r="AE6" s="456">
        <v>8</v>
      </c>
    </row>
    <row r="7" spans="1:34" ht="16.5" customHeight="1" x14ac:dyDescent="0.3">
      <c r="A7" s="1015" t="s">
        <v>59</v>
      </c>
      <c r="B7" s="1016"/>
      <c r="C7" s="1016"/>
      <c r="D7" s="1016"/>
      <c r="E7" s="1016"/>
      <c r="F7" s="1016"/>
      <c r="G7" s="1016"/>
      <c r="H7" s="1017" t="s">
        <v>706</v>
      </c>
      <c r="I7" s="1017"/>
      <c r="J7" s="1018"/>
      <c r="K7" s="472"/>
      <c r="L7" s="473" t="s">
        <v>58</v>
      </c>
      <c r="M7" s="474" t="s">
        <v>57</v>
      </c>
      <c r="T7" s="149">
        <v>1</v>
      </c>
      <c r="V7" s="455" t="s">
        <v>108</v>
      </c>
      <c r="W7" s="456">
        <v>64</v>
      </c>
      <c r="X7" s="457"/>
      <c r="Y7" s="465" t="s">
        <v>107</v>
      </c>
      <c r="Z7" s="456">
        <v>6.5</v>
      </c>
      <c r="AA7" s="456">
        <v>6.4</v>
      </c>
      <c r="AB7" s="456"/>
      <c r="AD7" s="456">
        <v>1983</v>
      </c>
      <c r="AE7" s="456">
        <v>8</v>
      </c>
    </row>
    <row r="8" spans="1:34" ht="16.5" customHeight="1" x14ac:dyDescent="0.3">
      <c r="A8" s="1019" t="s">
        <v>106</v>
      </c>
      <c r="B8" s="1020"/>
      <c r="C8" s="1020"/>
      <c r="D8" s="1020"/>
      <c r="E8" s="1020"/>
      <c r="F8" s="1020"/>
      <c r="G8" s="1020"/>
      <c r="H8" s="1021" t="s">
        <v>707</v>
      </c>
      <c r="I8" s="1021"/>
      <c r="J8" s="1022"/>
      <c r="K8" s="475"/>
      <c r="L8" s="473" t="s">
        <v>50</v>
      </c>
      <c r="M8" s="474" t="s">
        <v>960</v>
      </c>
      <c r="V8" s="455" t="s">
        <v>105</v>
      </c>
      <c r="W8" s="456">
        <v>80</v>
      </c>
      <c r="X8" s="457"/>
      <c r="Y8" s="465" t="s">
        <v>104</v>
      </c>
      <c r="Z8" s="456">
        <v>14</v>
      </c>
      <c r="AA8" s="456">
        <v>10.5</v>
      </c>
      <c r="AB8" s="456">
        <v>8</v>
      </c>
      <c r="AD8" s="456">
        <v>1984</v>
      </c>
      <c r="AE8" s="456">
        <v>8</v>
      </c>
    </row>
    <row r="9" spans="1:34" ht="16.5" customHeight="1" thickBot="1" x14ac:dyDescent="0.35">
      <c r="A9" s="1040" t="s">
        <v>103</v>
      </c>
      <c r="B9" s="1041"/>
      <c r="C9" s="1041"/>
      <c r="D9" s="1041"/>
      <c r="E9" s="1041"/>
      <c r="F9" s="1041"/>
      <c r="G9" s="1041"/>
      <c r="H9" s="1036"/>
      <c r="I9" s="1036"/>
      <c r="J9" s="1042"/>
      <c r="K9" s="476"/>
      <c r="L9" s="477" t="s">
        <v>53</v>
      </c>
      <c r="M9" s="474" t="s">
        <v>52</v>
      </c>
      <c r="V9" s="455" t="s">
        <v>102</v>
      </c>
      <c r="W9" s="456">
        <v>81</v>
      </c>
      <c r="X9" s="457"/>
      <c r="Y9" s="465" t="s">
        <v>101</v>
      </c>
      <c r="Z9" s="478">
        <v>10</v>
      </c>
      <c r="AA9" s="478">
        <v>9.3000000000000007</v>
      </c>
      <c r="AB9" s="478">
        <v>7.1</v>
      </c>
      <c r="AD9" s="456">
        <v>1985</v>
      </c>
      <c r="AE9" s="456">
        <v>8</v>
      </c>
    </row>
    <row r="10" spans="1:34" s="483" customFormat="1" ht="16.5" hidden="1" customHeight="1" thickBot="1" x14ac:dyDescent="0.35">
      <c r="A10" s="479" t="str">
        <f>IF(AND(I13&gt;1%,A13=TRUE,C13=TRUE),I13,IF(AND(I13&gt;1%,B13=TRUE,C13=TRUE),I13,IF(AND(I13&lt;=0,A13=TRUE,C13=TRUE),"EFFICIENCY ERROR",IF(AND(I13&lt;=0,B13=TRUE,C13=TRUE),"EFFICIENCY ERROR",IF(AND(J3&gt;1,H9&gt;1,B13=FALSE),"N/A","")))))</f>
        <v/>
      </c>
      <c r="B10" s="480"/>
      <c r="C10" s="480"/>
      <c r="D10" s="480"/>
      <c r="E10" s="480"/>
      <c r="F10" s="480"/>
      <c r="G10" s="480"/>
      <c r="H10" s="481"/>
      <c r="I10" s="481"/>
      <c r="J10" s="481"/>
      <c r="K10" s="482"/>
      <c r="T10" s="2"/>
    </row>
    <row r="11" spans="1:34" ht="16.5" customHeight="1" x14ac:dyDescent="0.3">
      <c r="A11" s="484" t="s">
        <v>100</v>
      </c>
      <c r="B11" s="485"/>
      <c r="C11" s="485"/>
      <c r="D11" s="485"/>
      <c r="E11" s="485"/>
      <c r="F11" s="485"/>
      <c r="G11" s="485"/>
      <c r="H11" s="485"/>
      <c r="I11" s="485"/>
      <c r="J11" s="486"/>
      <c r="K11" s="463"/>
      <c r="L11" s="473"/>
      <c r="M11" s="474"/>
      <c r="V11" s="455" t="s">
        <v>99</v>
      </c>
      <c r="W11" s="456">
        <v>90</v>
      </c>
      <c r="X11" s="457"/>
      <c r="Y11" s="465" t="s">
        <v>98</v>
      </c>
      <c r="Z11" s="478">
        <v>8</v>
      </c>
      <c r="AA11" s="478">
        <v>7.7</v>
      </c>
      <c r="AB11" s="478">
        <v>6.6</v>
      </c>
      <c r="AD11" s="456">
        <v>1986</v>
      </c>
      <c r="AE11" s="456">
        <v>8</v>
      </c>
    </row>
    <row r="12" spans="1:34" ht="16.5" customHeight="1" x14ac:dyDescent="0.3">
      <c r="A12" s="1043" t="s">
        <v>97</v>
      </c>
      <c r="B12" s="1044"/>
      <c r="C12" s="1044"/>
      <c r="D12" s="1044"/>
      <c r="E12" s="1044"/>
      <c r="F12" s="1044"/>
      <c r="G12" s="1044"/>
      <c r="H12" s="487"/>
      <c r="I12" s="1045" t="str">
        <f>IF(H9&gt;1,I13,"")</f>
        <v/>
      </c>
      <c r="J12" s="1046"/>
      <c r="K12" s="488"/>
      <c r="L12" s="477" t="s">
        <v>44</v>
      </c>
      <c r="M12" s="489" t="s">
        <v>96</v>
      </c>
      <c r="V12" s="455" t="s">
        <v>95</v>
      </c>
      <c r="W12" s="456">
        <v>80</v>
      </c>
      <c r="X12" s="457"/>
      <c r="Y12" s="465" t="s">
        <v>94</v>
      </c>
      <c r="Z12" s="478">
        <v>6.5</v>
      </c>
      <c r="AA12" s="478">
        <v>6.4</v>
      </c>
      <c r="AB12" s="478">
        <v>6</v>
      </c>
      <c r="AD12" s="456">
        <v>1987</v>
      </c>
      <c r="AE12" s="456">
        <v>8</v>
      </c>
    </row>
    <row r="13" spans="1:34" s="496" customFormat="1" ht="16.5" hidden="1" customHeight="1" x14ac:dyDescent="0.3">
      <c r="A13" s="490" t="str">
        <f>IF(H7="DOE","TRUE","FALSE")</f>
        <v>FALSE</v>
      </c>
      <c r="B13" s="491" t="str">
        <f>IF(H7="LIHEAP","TRUE","FALSE")</f>
        <v>FALSE</v>
      </c>
      <c r="C13" s="491" t="str">
        <f>IF(H7="DOE &amp; LIHEAP","TRUE","FALSE")</f>
        <v>FALSE</v>
      </c>
      <c r="D13" s="491" t="str">
        <f>IF(H8="Gas Furnace","TRUE","FALSE")</f>
        <v>FALSE</v>
      </c>
      <c r="E13" s="491" t="str">
        <f>IF(H8="Electric Resistance Furnace","TRUE","FALSE")</f>
        <v>FALSE</v>
      </c>
      <c r="F13" s="491" t="str">
        <f>IF(H8="Heat Pump","TRUE","FALSE")</f>
        <v>FALSE</v>
      </c>
      <c r="G13" s="491" t="str">
        <f>IF(D13="TRUE","N/A",IF(E13="TRUE",1,IF(F13="TRUE","N/A","")))</f>
        <v/>
      </c>
      <c r="H13" s="492" t="b">
        <f>IF(H6="Conditioned Space","Conditioned",IF(H6="Unconditioned Space","Unconditioned",FALSE))</f>
        <v>0</v>
      </c>
      <c r="I13" s="493" t="str">
        <f>IF(H8="Gas Furnace","Requires combustion analyzer reading",IF(H8="Electric Resistance Furnace","N/A",IF(H8="Heat Pump","N/A","")))</f>
        <v/>
      </c>
      <c r="J13" s="494"/>
      <c r="K13" s="495"/>
    </row>
    <row r="14" spans="1:34" s="498" customFormat="1" ht="16.5" customHeight="1" x14ac:dyDescent="0.3">
      <c r="A14" s="1019" t="s">
        <v>93</v>
      </c>
      <c r="B14" s="1020"/>
      <c r="C14" s="1020"/>
      <c r="D14" s="1020"/>
      <c r="E14" s="1020"/>
      <c r="F14" s="1020"/>
      <c r="G14" s="1020"/>
      <c r="H14" s="1053" t="str">
        <f>G13</f>
        <v/>
      </c>
      <c r="I14" s="1053"/>
      <c r="J14" s="1054"/>
      <c r="K14" s="497"/>
      <c r="L14" s="473" t="s">
        <v>41</v>
      </c>
      <c r="M14" s="474" t="s">
        <v>88</v>
      </c>
      <c r="V14" s="455" t="s">
        <v>92</v>
      </c>
      <c r="W14" s="456">
        <v>80</v>
      </c>
      <c r="X14" s="457"/>
      <c r="Y14" s="465" t="s">
        <v>91</v>
      </c>
      <c r="Z14" s="478">
        <v>10</v>
      </c>
      <c r="AA14" s="478">
        <v>9.1</v>
      </c>
      <c r="AB14" s="456"/>
      <c r="AC14" s="452"/>
      <c r="AD14" s="456">
        <v>1988</v>
      </c>
      <c r="AE14" s="456">
        <v>8</v>
      </c>
    </row>
    <row r="15" spans="1:34" s="498" customFormat="1" ht="16.5" hidden="1" customHeight="1" x14ac:dyDescent="0.3">
      <c r="A15" s="499" t="str">
        <f>IF(H8="Gas Furnace",H12,IF(H8="Electric Resistance Furnace","N/A",IF(H8="Heat Pump","N/A","")))</f>
        <v/>
      </c>
      <c r="B15" s="500"/>
      <c r="C15" s="501"/>
      <c r="D15" s="501"/>
      <c r="E15" s="501"/>
      <c r="F15" s="501"/>
      <c r="G15" s="502" t="str">
        <f>IF(D13="TRUE","N/A",IF(E13="TRUE","N/A",IF(F13="TRUE",8,"")))</f>
        <v/>
      </c>
      <c r="H15" s="1047" t="str">
        <f>IF(AND(H8="Gas Furnace",H9&gt;1),"N/A",IF(AND(H9&gt;1,H8="Electric Resistance Furnace"),"N/A",IF(AND(H16&gt;1,H8="Heat Pump"),H16,IF(AND(H8="Heat Pump",H16&lt;1),G15,""))))</f>
        <v/>
      </c>
      <c r="I15" s="1047"/>
      <c r="J15" s="1048"/>
      <c r="K15" s="497"/>
    </row>
    <row r="16" spans="1:34" s="507" customFormat="1" ht="16.5" customHeight="1" x14ac:dyDescent="0.3">
      <c r="A16" s="1043" t="s">
        <v>90</v>
      </c>
      <c r="B16" s="1044"/>
      <c r="C16" s="1044"/>
      <c r="D16" s="1044"/>
      <c r="E16" s="1044"/>
      <c r="F16" s="1044"/>
      <c r="G16" s="1044"/>
      <c r="H16" s="503"/>
      <c r="I16" s="504" t="str">
        <f>H15</f>
        <v/>
      </c>
      <c r="J16" s="505" t="str">
        <f>IF(H8="Heat Pump","HSPF","")</f>
        <v/>
      </c>
      <c r="K16" s="506"/>
      <c r="L16" s="473" t="s">
        <v>89</v>
      </c>
      <c r="M16" s="474" t="s">
        <v>88</v>
      </c>
      <c r="V16" s="508" t="s">
        <v>87</v>
      </c>
      <c r="W16" s="509">
        <v>73</v>
      </c>
      <c r="X16" s="457"/>
      <c r="Y16" s="510" t="s">
        <v>86</v>
      </c>
      <c r="Z16" s="511">
        <v>10</v>
      </c>
      <c r="AA16" s="511">
        <v>9.1</v>
      </c>
      <c r="AB16" s="511">
        <v>6.8</v>
      </c>
      <c r="AC16" s="452"/>
      <c r="AD16" s="509">
        <v>1989</v>
      </c>
      <c r="AE16" s="509">
        <v>8</v>
      </c>
    </row>
    <row r="17" spans="1:31" s="517" customFormat="1" ht="16.5" hidden="1" customHeight="1" x14ac:dyDescent="0.3">
      <c r="A17" s="512"/>
      <c r="B17" s="513"/>
      <c r="C17" s="513"/>
      <c r="D17" s="513"/>
      <c r="E17" s="513"/>
      <c r="F17" s="513"/>
      <c r="G17" s="513"/>
      <c r="H17" s="514"/>
      <c r="I17" s="515"/>
      <c r="J17" s="516"/>
      <c r="L17" s="518"/>
      <c r="M17" s="519"/>
      <c r="W17" s="520"/>
      <c r="X17" s="520"/>
      <c r="Y17" s="521"/>
      <c r="Z17" s="520"/>
      <c r="AA17" s="520"/>
      <c r="AB17" s="520"/>
      <c r="AC17" s="520"/>
      <c r="AD17" s="520"/>
      <c r="AE17" s="520"/>
    </row>
    <row r="18" spans="1:31" ht="16.5" customHeight="1" x14ac:dyDescent="0.3">
      <c r="A18" s="1049" t="s">
        <v>48</v>
      </c>
      <c r="B18" s="1050"/>
      <c r="C18" s="1050"/>
      <c r="D18" s="1050"/>
      <c r="E18" s="1050"/>
      <c r="F18" s="1050"/>
      <c r="G18" s="1050"/>
      <c r="H18" s="1021" t="s">
        <v>293</v>
      </c>
      <c r="I18" s="1021"/>
      <c r="J18" s="1022"/>
      <c r="K18" s="153"/>
      <c r="L18" s="477" t="s">
        <v>85</v>
      </c>
      <c r="M18" s="474" t="s">
        <v>46</v>
      </c>
      <c r="V18" s="522" t="s">
        <v>84</v>
      </c>
      <c r="W18" s="523">
        <v>60</v>
      </c>
      <c r="X18" s="457"/>
      <c r="Y18" s="524" t="s">
        <v>80</v>
      </c>
      <c r="Z18" s="523"/>
      <c r="AA18" s="525">
        <v>9.75</v>
      </c>
      <c r="AB18" s="523"/>
      <c r="AD18" s="523">
        <v>1990</v>
      </c>
      <c r="AE18" s="523">
        <v>8</v>
      </c>
    </row>
    <row r="19" spans="1:31" s="496" customFormat="1" ht="16.5" hidden="1" customHeight="1" x14ac:dyDescent="0.3">
      <c r="A19" s="526" t="str">
        <f>IF(AND(A13="TRUE",D13="TRUE",H18="Annual Professional Maintenance"),"Not Allowed with DOE Expenses on the Job",IF(AND(A13="TRUE",D13="TRUE",H18="Seldom or Never Maintained"),"Not Allowed with DOE Expenses on the Job",IF(AND(A13="TRUE",E13="TRUE",H18="Annual Professional Maintenance"),0.01,IF(AND(A13="TRUE",E13="TRUE",H18="Seldom or Never Maintained"),"Not Allowed with DOE Expenses on the Job",IF(AND(A13="TRUE",F13="TRUE",H18="Annual Professional Maintenance"),0.01,IF(AND(A13="TRUE",F13="TRUE",H18="Seldom or Never Maintained"),"Not Allowed with DOE Expenses on the Job",""))))))</f>
        <v/>
      </c>
      <c r="B19" s="527"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528" t="str">
        <f>IF(AND(C13="TRUE",D13="TRUE",H18="Annual Professional Maintenance"),0.01,IF(AND(C13="TRUE",D13="TRUE",H18="Seldom or Never Maintained"),"Not Allowed with DOE Expenses on the Job",IF(AND(C13="TRUE",E13="TRUE",H18="Annual Professional Maintenance"),0.01,IF(AND(C13="TRUE",E13="TRUE",H18="Seldom or Never Maintained"),"Not Allowed with DOE Expenses on the Job",IF(AND(C13="TRUE",F13="TRUE",H18="Annual Professional Maintenance"),0.01,IF(AND(C13="TRUE",F13="TRUE",H18="Seldom or Never Maintained"),"Not Allowed with DOE Expenses on the Job",""))))))</f>
        <v/>
      </c>
      <c r="D19" s="491"/>
      <c r="E19" s="491"/>
      <c r="F19" s="491"/>
      <c r="G19" s="491"/>
      <c r="H19" s="1051"/>
      <c r="I19" s="1051"/>
      <c r="J19" s="1052"/>
      <c r="K19" s="495"/>
    </row>
    <row r="20" spans="1:31" s="498" customFormat="1" ht="16.5" customHeight="1" thickBot="1" x14ac:dyDescent="0.35">
      <c r="A20" s="1023" t="s">
        <v>83</v>
      </c>
      <c r="B20" s="1024"/>
      <c r="C20" s="1024"/>
      <c r="D20" s="1024"/>
      <c r="E20" s="1024"/>
      <c r="F20" s="1024"/>
      <c r="G20" s="1024"/>
      <c r="H20" s="1038" t="str">
        <f>(CONCATENATE(A19,B19,C19,D19))</f>
        <v/>
      </c>
      <c r="I20" s="1038"/>
      <c r="J20" s="1039"/>
      <c r="K20" s="529"/>
      <c r="L20" s="477" t="s">
        <v>82</v>
      </c>
      <c r="M20" s="474" t="s">
        <v>43</v>
      </c>
      <c r="V20" s="455" t="s">
        <v>81</v>
      </c>
      <c r="W20" s="456">
        <v>81</v>
      </c>
      <c r="X20" s="457"/>
      <c r="Y20" s="465" t="s">
        <v>80</v>
      </c>
      <c r="Z20" s="456"/>
      <c r="AA20" s="478">
        <v>8.5</v>
      </c>
      <c r="AB20" s="456"/>
      <c r="AC20" s="452"/>
      <c r="AD20" s="456">
        <v>1991</v>
      </c>
      <c r="AE20" s="456">
        <v>8</v>
      </c>
    </row>
    <row r="21" spans="1:31" s="495" customFormat="1" ht="16.5" hidden="1" customHeight="1" thickBot="1" x14ac:dyDescent="0.35">
      <c r="A21" s="530" t="str">
        <f>IF(AND(A13="TRUE",D13="TRUE",H18="Annual Professional Maintenance"),H12*100,IF(AND(A13="TRUE",D13="TRUE",H18="Seldom or Never Maintained"),H12*100,IF(AND(A13="TRUE",E13="TRUE",H18="Annual Professional Maintenance"),ROUND(H14*(1-H20)^(J3-H9)*100,1),IF(AND(A13="TRUE",E13="TRUE",H18="Seldom or Never Maintained"),H14*100,IF(AND(A13="TRUE",F13="TRUE",H18="Annual Professional Maintenance"),ROUND(I16*(1-H20)^(J3-H9),1),IF(AND(A13="TRUE",F13="TRUE",H18="Seldom or Never Maintained"),I16,""))))))</f>
        <v/>
      </c>
      <c r="B21" s="531"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532" t="str">
        <f>IF(AND(C13="TRUE",D13="TRUE",H18="Annual Professional Maintenance"),ROUND(I16*(1-H20)^(J3-H9)*100,1),IF(AND(C13="TRUE",D13="TRUE",H18="Seldom or Never Maintained"),I16,IF(AND(C13="TRUE",E13="TRUE",H18="Annual Professional Maintenance"),ROUND(I16*(1-H20)^(J3-H9)*100,1),IF(AND(C13="TRUE",E13="TRUE",H18="Seldom or Never Maintained"),I16,IF(AND(C13="TRUE",F13="TRUE",H18="Annual Professional Maintenance"),ROUND(I16*(1-H20)^(J3-H9),1),IF(AND(C13="TRUE",F13="TRUE",H18="Seldom or Never Maintained"),I16,""))))))</f>
        <v/>
      </c>
      <c r="D21" s="532"/>
      <c r="E21" s="532"/>
      <c r="F21" s="533"/>
      <c r="G21" s="534"/>
      <c r="H21" s="535" t="str">
        <f>CONCATENATE(A21,B21,C21)</f>
        <v/>
      </c>
      <c r="I21" s="536" t="str">
        <f>IF(H8="Electric Resistance Furnace"," % of Efficiency",IF(H8="Heat Pump"," HSPF",IF(H8="Gas Furnace"," AFUE","")))</f>
        <v/>
      </c>
      <c r="J21" s="537"/>
      <c r="K21" s="538"/>
      <c r="L21" s="538"/>
      <c r="V21" s="539"/>
      <c r="W21" s="539"/>
      <c r="X21" s="538"/>
      <c r="Y21" s="539"/>
      <c r="Z21" s="539"/>
      <c r="AA21" s="539"/>
      <c r="AB21" s="539"/>
      <c r="AD21" s="539"/>
      <c r="AE21" s="539"/>
    </row>
    <row r="22" spans="1:31" ht="16.5" customHeight="1" thickBot="1" x14ac:dyDescent="0.35">
      <c r="A22" s="540" t="s">
        <v>79</v>
      </c>
      <c r="B22" s="541"/>
      <c r="C22" s="541"/>
      <c r="D22" s="541"/>
      <c r="E22" s="541"/>
      <c r="F22" s="541"/>
      <c r="G22" s="541"/>
      <c r="H22" s="541"/>
      <c r="I22" s="542" t="str">
        <f>H21</f>
        <v/>
      </c>
      <c r="J22" s="543" t="str">
        <f>I21</f>
        <v/>
      </c>
      <c r="K22" s="475"/>
      <c r="L22" s="477" t="s">
        <v>78</v>
      </c>
      <c r="M22" s="474" t="s">
        <v>77</v>
      </c>
      <c r="O22" s="464"/>
      <c r="P22" s="471"/>
      <c r="Q22" s="544"/>
      <c r="R22" s="544"/>
      <c r="S22" s="544"/>
      <c r="T22" s="544"/>
      <c r="U22" s="544"/>
      <c r="V22" s="455" t="s">
        <v>76</v>
      </c>
      <c r="W22" s="456">
        <v>71</v>
      </c>
      <c r="X22" s="457"/>
      <c r="Y22" s="465" t="s">
        <v>75</v>
      </c>
      <c r="Z22" s="456"/>
      <c r="AA22" s="478">
        <v>7.5</v>
      </c>
      <c r="AB22" s="456"/>
      <c r="AD22" s="456">
        <v>1992</v>
      </c>
      <c r="AE22" s="456">
        <v>10</v>
      </c>
    </row>
    <row r="23" spans="1:31" ht="16.5" customHeight="1" x14ac:dyDescent="0.3">
      <c r="A23" s="545" t="s">
        <v>74</v>
      </c>
      <c r="B23" s="453"/>
      <c r="C23" s="453"/>
      <c r="D23" s="453"/>
      <c r="E23" s="453"/>
      <c r="F23" s="453"/>
      <c r="G23" s="453"/>
      <c r="H23" s="546"/>
      <c r="I23" s="147"/>
      <c r="J23" s="547"/>
      <c r="K23" s="476"/>
      <c r="O23" s="464"/>
      <c r="P23" s="471"/>
      <c r="Q23" s="544"/>
      <c r="R23" s="544"/>
      <c r="S23" s="544"/>
      <c r="T23" s="544"/>
      <c r="U23" s="544"/>
      <c r="V23" s="455" t="s">
        <v>73</v>
      </c>
      <c r="W23" s="456">
        <v>80</v>
      </c>
      <c r="X23" s="457"/>
      <c r="Y23" s="465" t="s">
        <v>72</v>
      </c>
      <c r="Z23" s="456"/>
      <c r="AA23" s="478">
        <v>6.5</v>
      </c>
      <c r="AB23" s="456"/>
      <c r="AD23" s="456">
        <v>1993</v>
      </c>
      <c r="AE23" s="456">
        <v>10</v>
      </c>
    </row>
    <row r="24" spans="1:31" ht="15.6" customHeight="1" x14ac:dyDescent="0.3">
      <c r="A24" s="548" t="s">
        <v>71</v>
      </c>
      <c r="B24" s="453"/>
      <c r="C24" s="453"/>
      <c r="D24" s="453"/>
      <c r="E24" s="453"/>
      <c r="F24" s="453"/>
      <c r="G24" s="453"/>
      <c r="H24" s="546"/>
      <c r="J24" s="549"/>
      <c r="K24" s="550"/>
      <c r="N24" s="551"/>
      <c r="O24" s="464"/>
      <c r="P24" s="471"/>
      <c r="Q24" s="544"/>
      <c r="R24" s="544"/>
      <c r="S24" s="544"/>
      <c r="T24" s="544"/>
      <c r="U24" s="544"/>
      <c r="V24" s="455" t="s">
        <v>70</v>
      </c>
      <c r="W24" s="456">
        <v>82</v>
      </c>
      <c r="X24" s="457"/>
      <c r="Y24" s="465" t="s">
        <v>69</v>
      </c>
      <c r="Z24" s="456"/>
      <c r="AA24" s="478">
        <v>9</v>
      </c>
      <c r="AB24" s="456"/>
      <c r="AD24" s="456">
        <v>1994</v>
      </c>
      <c r="AE24" s="456">
        <v>10</v>
      </c>
    </row>
    <row r="25" spans="1:31" ht="15.6" customHeight="1" x14ac:dyDescent="0.3">
      <c r="A25" s="548" t="s">
        <v>37</v>
      </c>
      <c r="B25" s="453"/>
      <c r="C25" s="453"/>
      <c r="D25" s="453"/>
      <c r="E25" s="453"/>
      <c r="F25" s="453"/>
      <c r="G25" s="453"/>
      <c r="H25" s="546"/>
      <c r="J25" s="552"/>
      <c r="K25" s="463"/>
      <c r="O25" s="464"/>
      <c r="P25" s="471"/>
      <c r="Q25" s="544"/>
      <c r="R25" s="544"/>
      <c r="S25" s="544"/>
      <c r="T25" s="544"/>
      <c r="U25" s="544"/>
      <c r="V25" s="455" t="s">
        <v>68</v>
      </c>
      <c r="W25" s="456">
        <v>100</v>
      </c>
      <c r="X25" s="457"/>
      <c r="Y25" s="465" t="s">
        <v>67</v>
      </c>
      <c r="Z25" s="456"/>
      <c r="AA25" s="478">
        <v>8.5</v>
      </c>
      <c r="AB25" s="456"/>
      <c r="AD25" s="456">
        <v>1995</v>
      </c>
      <c r="AE25" s="456">
        <v>10</v>
      </c>
    </row>
    <row r="26" spans="1:31" ht="15.6" customHeight="1" x14ac:dyDescent="0.3">
      <c r="A26" s="548" t="s">
        <v>36</v>
      </c>
      <c r="B26" s="453"/>
      <c r="C26" s="453"/>
      <c r="D26" s="453"/>
      <c r="E26" s="453"/>
      <c r="F26" s="453"/>
      <c r="G26" s="453"/>
      <c r="H26"/>
      <c r="I26" s="553"/>
      <c r="J26" s="554"/>
      <c r="K26" s="555"/>
      <c r="O26" s="464"/>
      <c r="P26" s="471"/>
      <c r="Q26" s="544"/>
      <c r="R26" s="544"/>
      <c r="S26" s="544"/>
      <c r="T26" s="544"/>
      <c r="U26" s="544"/>
      <c r="V26" s="455" t="s">
        <v>66</v>
      </c>
      <c r="W26" s="456">
        <v>98</v>
      </c>
      <c r="X26" s="457"/>
      <c r="Y26" s="465" t="s">
        <v>65</v>
      </c>
      <c r="Z26" s="456"/>
      <c r="AA26" s="478">
        <v>25</v>
      </c>
      <c r="AB26" s="456"/>
      <c r="AD26" s="456">
        <v>1996</v>
      </c>
      <c r="AE26" s="456">
        <v>10</v>
      </c>
    </row>
    <row r="27" spans="1:31" ht="15.6" customHeight="1" x14ac:dyDescent="0.3">
      <c r="A27" s="556" t="s">
        <v>35</v>
      </c>
      <c r="B27" s="453"/>
      <c r="C27" s="453"/>
      <c r="D27" s="453"/>
      <c r="E27" s="453"/>
      <c r="F27" s="453"/>
      <c r="G27" s="453"/>
      <c r="H27"/>
      <c r="I27" s="557"/>
      <c r="J27" s="557"/>
      <c r="K27" s="153"/>
      <c r="V27" s="455" t="s">
        <v>64</v>
      </c>
      <c r="W27" s="456">
        <v>100</v>
      </c>
      <c r="X27" s="457"/>
      <c r="Y27" s="544" t="s">
        <v>60</v>
      </c>
      <c r="AD27" s="456">
        <v>1997</v>
      </c>
      <c r="AE27" s="456">
        <v>10</v>
      </c>
    </row>
    <row r="28" spans="1:31" ht="15.6" customHeight="1" thickBot="1" x14ac:dyDescent="0.35">
      <c r="A28" s="453"/>
      <c r="B28" s="453"/>
      <c r="C28" s="453"/>
      <c r="D28" s="453"/>
      <c r="E28" s="453"/>
      <c r="F28" s="453"/>
      <c r="G28" s="453"/>
      <c r="H28" s="546"/>
      <c r="I28" s="546"/>
      <c r="J28" s="546"/>
      <c r="K28" s="153"/>
      <c r="V28" s="455" t="s">
        <v>63</v>
      </c>
      <c r="AD28" s="456">
        <v>1998</v>
      </c>
      <c r="AE28" s="456">
        <v>10</v>
      </c>
    </row>
    <row r="29" spans="1:31" ht="16.2" thickBot="1" x14ac:dyDescent="0.35">
      <c r="A29" s="1031" t="s">
        <v>62</v>
      </c>
      <c r="B29" s="1032"/>
      <c r="C29" s="1032"/>
      <c r="D29" s="1032"/>
      <c r="E29" s="1032"/>
      <c r="F29" s="1032"/>
      <c r="G29" s="1032"/>
      <c r="H29" s="1032"/>
      <c r="I29" s="1032"/>
      <c r="J29" s="1033"/>
      <c r="K29" s="153"/>
      <c r="L29" s="471" t="s">
        <v>61</v>
      </c>
      <c r="V29" s="544" t="s">
        <v>60</v>
      </c>
      <c r="AD29" s="456">
        <v>1999</v>
      </c>
      <c r="AE29" s="456">
        <v>10</v>
      </c>
    </row>
    <row r="30" spans="1:31" ht="16.649999999999999" customHeight="1" x14ac:dyDescent="0.3">
      <c r="A30" s="1015" t="s">
        <v>59</v>
      </c>
      <c r="B30" s="1016"/>
      <c r="C30" s="1016"/>
      <c r="D30" s="1016"/>
      <c r="E30" s="1016"/>
      <c r="F30" s="1016"/>
      <c r="G30" s="1016"/>
      <c r="H30" s="1013" t="s">
        <v>706</v>
      </c>
      <c r="I30" s="1013"/>
      <c r="J30" s="1014"/>
      <c r="K30" s="153"/>
      <c r="L30" s="473" t="s">
        <v>58</v>
      </c>
      <c r="M30" s="474" t="s">
        <v>57</v>
      </c>
      <c r="AD30" s="456">
        <v>2000</v>
      </c>
      <c r="AE30" s="456">
        <v>12</v>
      </c>
    </row>
    <row r="31" spans="1:31" ht="16.5" customHeight="1" x14ac:dyDescent="0.3">
      <c r="A31" s="1019" t="s">
        <v>56</v>
      </c>
      <c r="B31" s="1020"/>
      <c r="C31" s="1020"/>
      <c r="D31" s="1020"/>
      <c r="E31" s="1020"/>
      <c r="F31" s="1020"/>
      <c r="G31" s="1020"/>
      <c r="H31" s="1021" t="s">
        <v>708</v>
      </c>
      <c r="I31" s="1021"/>
      <c r="J31" s="1022"/>
      <c r="K31" s="153"/>
      <c r="L31" s="473" t="s">
        <v>50</v>
      </c>
      <c r="M31" s="474" t="s">
        <v>55</v>
      </c>
      <c r="AD31" s="456">
        <v>2001</v>
      </c>
      <c r="AE31" s="456">
        <v>12</v>
      </c>
    </row>
    <row r="32" spans="1:31" ht="16.5" customHeight="1" x14ac:dyDescent="0.3">
      <c r="A32" s="1034" t="s">
        <v>54</v>
      </c>
      <c r="B32" s="1035"/>
      <c r="C32" s="1035"/>
      <c r="D32" s="1035"/>
      <c r="E32" s="1035"/>
      <c r="F32" s="1035"/>
      <c r="G32" s="1035"/>
      <c r="H32" s="1036"/>
      <c r="I32" s="1036"/>
      <c r="J32" s="1037"/>
      <c r="L32" s="477" t="s">
        <v>53</v>
      </c>
      <c r="M32" s="558" t="s">
        <v>52</v>
      </c>
      <c r="AB32" s="149"/>
      <c r="AD32" s="456">
        <v>2002</v>
      </c>
      <c r="AE32" s="456">
        <v>12</v>
      </c>
    </row>
    <row r="33" spans="1:31" s="529" customFormat="1" ht="16.5" hidden="1" customHeight="1" x14ac:dyDescent="0.3">
      <c r="A33" s="559" t="b">
        <f>IF(H30="DOE",TRUE,FALSE)</f>
        <v>0</v>
      </c>
      <c r="B33" s="560" t="b">
        <f>IF(H30="LIHEAP",TRUE,FALSE)</f>
        <v>0</v>
      </c>
      <c r="C33" s="560" t="b">
        <f>IF(H30="DOE &amp; LIHEAP",TRUE,FALSE)</f>
        <v>0</v>
      </c>
      <c r="D33" s="560" t="b">
        <f>IF(H31="Split System AC",TRUE,FALSE)</f>
        <v>0</v>
      </c>
      <c r="E33" s="560" t="b">
        <f>IF(H31="Heat Pump", TRUE,FALSE)</f>
        <v>0</v>
      </c>
      <c r="F33" s="560" t="b">
        <f>IF(H31="Evaporative Cooler",TRUE,FALSE)</f>
        <v>0</v>
      </c>
      <c r="G33" s="561" t="str">
        <f>IF(AND(D33=FALSE,E33=FALSE,F33=FALSE),"",IF(AND(D33=TRUE,H32&gt;1,H34&gt;1),H34,IF(AND(D33=TRUE,H34&lt;1,H32&gt;=1980),VLOOKUP(H32,AD3:AE54,2),IF(AND(E33=TRUE,H32&gt;1,H34&gt;1),H34,IF(AND(E33=TRUE,H34&lt;1,H32&gt;=1),VLOOKUP(H32,AD3:AE54,2),IF(AND(F33=TRUE,H34&gt;1,H32&gt;=1),25,IF(AND(F33=TRUE,H34&lt;1,H32&gt;=1),25,"")))))))</f>
        <v/>
      </c>
      <c r="H33" s="562"/>
      <c r="I33" s="562"/>
      <c r="J33" s="563"/>
      <c r="W33" s="564"/>
      <c r="X33" s="564"/>
      <c r="Y33" s="564"/>
      <c r="Z33" s="564"/>
      <c r="AA33" s="564"/>
      <c r="AC33" s="564"/>
    </row>
    <row r="34" spans="1:31" ht="16.5" customHeight="1" x14ac:dyDescent="0.3">
      <c r="A34" s="1023" t="s">
        <v>51</v>
      </c>
      <c r="B34" s="1024"/>
      <c r="C34" s="1024"/>
      <c r="D34" s="1024"/>
      <c r="E34" s="1024"/>
      <c r="F34" s="1024"/>
      <c r="G34" s="1024"/>
      <c r="H34" s="565"/>
      <c r="I34" s="566" t="str">
        <f>IF(AND(H31="Split System AC",H34&gt;8),H34,IF(AND(H31="Split System AC",H34&lt;8),VLOOKUP(H32,AD3:AE54,2,),IF(AND(H31="Heat Pump",H34&gt;8),H34,IF(AND(H31="Heat Pump",H34&lt;8),VLOOKUP(H32,AD3:AE54,2,),IF(AND(H31="Evaporative Cooler",H32&gt;1980),25,"")))))</f>
        <v/>
      </c>
      <c r="J34" s="567" t="str">
        <f>IF(OR(H31="Split System AC",H31="Heat Pump",H31="Evaporative Cooler"),"SEER","")</f>
        <v/>
      </c>
      <c r="L34" s="568" t="s">
        <v>50</v>
      </c>
      <c r="M34" s="471" t="s">
        <v>49</v>
      </c>
      <c r="AD34" s="456">
        <v>2003</v>
      </c>
      <c r="AE34" s="456">
        <v>12</v>
      </c>
    </row>
    <row r="35" spans="1:31" s="172" customFormat="1" ht="16.5" hidden="1" customHeight="1" x14ac:dyDescent="0.3">
      <c r="A35" s="569"/>
      <c r="B35" s="570"/>
      <c r="C35" s="570"/>
      <c r="D35" s="570"/>
      <c r="E35" s="570"/>
      <c r="F35" s="570"/>
      <c r="G35" s="571"/>
      <c r="H35" s="572"/>
      <c r="I35" s="572"/>
      <c r="J35" s="573"/>
      <c r="W35" s="574"/>
      <c r="X35" s="574"/>
      <c r="Y35" s="574"/>
      <c r="Z35" s="574"/>
      <c r="AA35" s="574"/>
      <c r="AB35" s="574"/>
      <c r="AC35" s="574"/>
    </row>
    <row r="36" spans="1:31" ht="16.5" customHeight="1" x14ac:dyDescent="0.3">
      <c r="A36" s="1023" t="s">
        <v>48</v>
      </c>
      <c r="B36" s="1024"/>
      <c r="C36" s="1024"/>
      <c r="D36" s="1024"/>
      <c r="E36" s="1024"/>
      <c r="F36" s="1024"/>
      <c r="G36" s="1024"/>
      <c r="H36" s="1021" t="s">
        <v>294</v>
      </c>
      <c r="I36" s="1021"/>
      <c r="J36" s="1022"/>
      <c r="L36" s="568" t="s">
        <v>47</v>
      </c>
      <c r="M36" s="464" t="s">
        <v>46</v>
      </c>
      <c r="AD36" s="456">
        <v>2004</v>
      </c>
      <c r="AE36" s="456">
        <v>12</v>
      </c>
    </row>
    <row r="37" spans="1:31" s="497" customFormat="1" ht="16.5" hidden="1" customHeight="1" x14ac:dyDescent="0.3">
      <c r="A37" s="575" t="str">
        <f>IF(AND(A33=TRUE,H31="Split System AC",H36="Annual Professional Maintenance"),0.01,IF(AND(A33=TRUE,H31="Split System AC",H36="Seldom or Never Maintained"),"Not Allowed with DOE Funds on Job",IF(AND(A33=TRUE,H31="Heat Pump",H36="Annual Professional Maintenance"),0.01,IF(AND(A33=TRUE,H31="Heat Pump",H36="Seldom or Never Maintained"),"Not Allowed with DOE Funds on Job",IF(AND(A33=TRUE,H31="Evaporative Cooler",H36="Annual Professional Maintenance"),"Not Allowed with DOE Funds on Job",IF(AND(A33=TRUE,H31="Evaporative Cooler",H36="Seldom or Never Maintained"),"Not Allowed with DOE Funds on Job",""))))))</f>
        <v/>
      </c>
      <c r="B37" s="576"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Maintenance"),"See Best Practice for Guidance",IF(AND(B33=TRUE,H31="Evaporative Cooler",H36="Seldom or Never Maintained"),"See Best Practice for Guidance",""))))))</f>
        <v/>
      </c>
      <c r="C37" s="577" t="str">
        <f>IF(AND(C33=TRUE,H31="Split System AC",H36="Annual Professional Maintenance"),0.01,IF(AND(C33=TRUE,H31="Split System AC",H36="Seldom or Never Maintained"),"Not Allowed with DOE Funds on the Job",IF(AND(C33=TRUE,H31="Heat Pump",H36="Annual Professional Maintenance"),0.01,IF(AND(C33=TRUE,H31="Heat Pump",H36="Seldom or Never Maintained"),"Not Allowed with DOE Funds on the Job",IF(AND(C33=TRUE,H31="Evaporative Cooler",H36="Annual Professional Maintenance"),"Not Allowed with DOE Funds on the Job",IF(AND(C33=TRUE,H31="Evaporative Cooler",H36="Seldom or Never Maintained"),"Not Allowed with DOE Funds on the Job",""))))))</f>
        <v/>
      </c>
      <c r="D37" s="578"/>
      <c r="E37" s="578"/>
      <c r="F37" s="578"/>
      <c r="G37" s="578"/>
      <c r="H37" s="529" t="str">
        <f>IF(A33=TRUE,A37,IF(B33=TRUE,B37,IF(C33=TRUE,C37,"")))</f>
        <v/>
      </c>
      <c r="I37" s="538"/>
      <c r="J37" s="579"/>
      <c r="L37" s="580"/>
      <c r="M37" s="581"/>
      <c r="W37" s="582"/>
      <c r="X37" s="582"/>
      <c r="Y37" s="582"/>
      <c r="Z37" s="582"/>
      <c r="AA37" s="582"/>
      <c r="AB37" s="582"/>
      <c r="AC37" s="582"/>
      <c r="AD37" s="583"/>
      <c r="AE37" s="583"/>
    </row>
    <row r="38" spans="1:31" ht="16.5" customHeight="1" thickBot="1" x14ac:dyDescent="0.35">
      <c r="A38" s="1023" t="s">
        <v>45</v>
      </c>
      <c r="B38" s="1024"/>
      <c r="C38" s="1024"/>
      <c r="D38" s="1024"/>
      <c r="E38" s="1024"/>
      <c r="F38" s="1024"/>
      <c r="G38" s="1024"/>
      <c r="H38" s="1025" t="str">
        <f>H37</f>
        <v/>
      </c>
      <c r="I38" s="1026"/>
      <c r="J38" s="1027"/>
      <c r="L38" s="568" t="s">
        <v>44</v>
      </c>
      <c r="M38" s="464" t="s">
        <v>43</v>
      </c>
      <c r="AD38" s="456">
        <v>2005</v>
      </c>
      <c r="AE38" s="456">
        <v>12</v>
      </c>
    </row>
    <row r="39" spans="1:31" s="497" customFormat="1" ht="16.5" hidden="1" customHeight="1" thickBot="1" x14ac:dyDescent="0.35">
      <c r="A39" s="584">
        <f>J3-H32</f>
        <v>0</v>
      </c>
      <c r="B39" s="576" t="str">
        <f>IF(AND(A33=TRUE,H31="Split System AC",H36="Annual Professional Maintenance"),ROUND(I34*(1-A37)^A39,1),IF(AND(A33=TRUE,H31="Split System AC",H36="Seldom or Never Maintained"),I34,IF(AND(A33=TRUE,H31="Heat Pump",H36="Annual Professional Maintenance"),ROUND(I34*(1-A37)^A39,1),IF(AND(A33=TRUE,H31="Heat Pump",H36="Seldom or Never Maintained"),I34,IF(AND(A33=TRUE,H31="Evaporative Cooler",H36="Annual Professional Maintenance"),"See Best Practices for Guidance",IF(AND(A33=TRUE,H31="Evaporative Cooler",H36="Seldom or Never Maintained"),"See Best Practices for Guidance",""))))))</f>
        <v/>
      </c>
      <c r="C39" s="576" t="str">
        <f>IF(AND(B33=TRUE,H31="Split System AC",H36="Annual Professional Maintenance"),ROUND(I34*(1-B37)^A39,1),IF(AND(B33=TRUE,H31="Split System AC",H36="Seldom or Never Maintained"),ROUND(I34*(1-B37)^A39,1),IF(AND(B33=TRUE,H31="Heat Pump",H36="Annual Professional Maintenance"),ROUND(I34*(1-B37)^A39,1),IF(AND(B33=TRUE,H31="Heat Pump",H36="Seldom or Never Maintained"),ROUND(I34*(1-B37)^A39,1),IF(AND(B33=TRUE,H31="Evaporative Cooler",H36="Annual Professional Maintenance"),"See Best Practices for Guidance",IF(AND(B33=TRUE,H31="Evaporative Cooler",H36="Seldom or Never Maintained"),"See Best Practices for Guidance",""))))))</f>
        <v/>
      </c>
      <c r="D39" s="576" t="str">
        <f>IF(AND(C33=TRUE,H31="Split System AC",H36="Annual Professional Maintenance"),ROUND(I34*(1-C37)^A39,1),IF(AND(C33=TRUE,H31="Split System AC",H36="Seldom or Never Maintained"),I34,IF(AND(C33=TRUE,H31="Heat Pump",H36="Annual Professional Maintenance"),ROUND(I34*(1-C37)^A39,1),IF(AND(C33=TRUE,H31="Heat Pump",H36="Seldom or Never Maintained"),I34,IF(AND(C33=TRUE,H31="Evaporative Cooler",H36="Annual Professional Maintenance"),"See Best Practices for Guidance",IF(AND(C33=TRUE,H31="Evaporative Cooler",H36="Seldom or Never Maintained"),"See Best Practices for Guidance",""))))))</f>
        <v/>
      </c>
      <c r="E39" s="576"/>
      <c r="F39" s="529"/>
      <c r="G39" s="585" t="b">
        <f>IF(C4&gt;1,CONCATENATE(B39,C39,D39,""))</f>
        <v>0</v>
      </c>
      <c r="H39" s="562" t="str">
        <f>IF(G39="See Best Practices for Guidance",""," SEER")</f>
        <v xml:space="preserve"> SEER</v>
      </c>
      <c r="I39" s="562"/>
      <c r="J39" s="563"/>
      <c r="W39" s="582"/>
      <c r="X39" s="582"/>
      <c r="Y39" s="582"/>
      <c r="Z39" s="582"/>
      <c r="AA39" s="582"/>
      <c r="AB39" s="582"/>
      <c r="AC39" s="582"/>
    </row>
    <row r="40" spans="1:31" ht="16.5" customHeight="1" thickBot="1" x14ac:dyDescent="0.35">
      <c r="A40" s="586" t="s">
        <v>42</v>
      </c>
      <c r="B40" s="587"/>
      <c r="C40" s="587"/>
      <c r="D40" s="587"/>
      <c r="E40" s="587"/>
      <c r="F40" s="587"/>
      <c r="G40" s="587"/>
      <c r="H40" s="1028" t="str">
        <f>IF(H32&gt;1980,CONCATENATE(G39,H39),"")</f>
        <v/>
      </c>
      <c r="I40" s="1029"/>
      <c r="J40" s="1030"/>
      <c r="L40" s="568" t="s">
        <v>41</v>
      </c>
      <c r="M40" s="464" t="s">
        <v>40</v>
      </c>
      <c r="AD40" s="456">
        <v>2006</v>
      </c>
      <c r="AE40" s="456">
        <v>12</v>
      </c>
    </row>
    <row r="41" spans="1:31" ht="16.5" customHeight="1" x14ac:dyDescent="0.3">
      <c r="A41" s="548" t="s">
        <v>39</v>
      </c>
      <c r="B41" s="453"/>
      <c r="C41" s="453"/>
      <c r="D41" s="453"/>
      <c r="E41" s="453"/>
      <c r="F41" s="453"/>
      <c r="G41" s="453"/>
      <c r="H41"/>
      <c r="I41" s="453"/>
      <c r="J41" s="453"/>
      <c r="L41" s="568"/>
      <c r="M41" s="471"/>
      <c r="AD41" s="456">
        <v>2007</v>
      </c>
      <c r="AE41" s="456">
        <v>12</v>
      </c>
    </row>
    <row r="42" spans="1:31" ht="16.5" customHeight="1" x14ac:dyDescent="0.3">
      <c r="A42" s="548" t="s">
        <v>38</v>
      </c>
      <c r="B42" s="453"/>
      <c r="C42" s="453"/>
      <c r="D42" s="453"/>
      <c r="E42" s="453"/>
      <c r="F42" s="453"/>
      <c r="G42" s="453"/>
      <c r="H42"/>
      <c r="J42" s="453"/>
      <c r="AD42" s="456">
        <v>2008</v>
      </c>
      <c r="AE42" s="456">
        <v>12</v>
      </c>
    </row>
    <row r="43" spans="1:31" ht="16.5" customHeight="1" x14ac:dyDescent="0.3">
      <c r="A43" s="548" t="s">
        <v>37</v>
      </c>
      <c r="B43" s="453"/>
      <c r="C43" s="453"/>
      <c r="D43" s="453"/>
      <c r="E43" s="453"/>
      <c r="F43" s="453"/>
      <c r="G43" s="453"/>
      <c r="H43"/>
      <c r="J43"/>
      <c r="AD43" s="456">
        <v>2009</v>
      </c>
      <c r="AE43" s="456">
        <v>14</v>
      </c>
    </row>
    <row r="44" spans="1:31" ht="16.5" customHeight="1" x14ac:dyDescent="0.3">
      <c r="A44" s="548" t="s">
        <v>36</v>
      </c>
      <c r="B44" s="453"/>
      <c r="C44" s="453"/>
      <c r="D44" s="453"/>
      <c r="E44" s="453"/>
      <c r="F44" s="453"/>
      <c r="G44" s="453"/>
      <c r="H44" s="234"/>
      <c r="I44"/>
      <c r="J44"/>
      <c r="AD44" s="456">
        <v>2010</v>
      </c>
      <c r="AE44" s="456">
        <v>14</v>
      </c>
    </row>
    <row r="45" spans="1:31" ht="16.5" customHeight="1" x14ac:dyDescent="0.3">
      <c r="A45" s="588" t="s">
        <v>35</v>
      </c>
      <c r="B45" s="453"/>
      <c r="C45" s="453"/>
      <c r="D45" s="453"/>
      <c r="E45" s="453"/>
      <c r="F45" s="453"/>
      <c r="G45" s="453"/>
      <c r="H45" s="234"/>
      <c r="J45" s="589" t="s">
        <v>871</v>
      </c>
      <c r="AD45" s="456">
        <v>2011</v>
      </c>
      <c r="AE45" s="456">
        <v>14</v>
      </c>
    </row>
    <row r="46" spans="1:31" ht="16.5" customHeight="1" x14ac:dyDescent="0.3">
      <c r="A46" s="588"/>
      <c r="B46" s="453"/>
      <c r="C46" s="453"/>
      <c r="D46" s="453"/>
      <c r="E46" s="453"/>
      <c r="F46" s="453"/>
      <c r="G46" s="453"/>
      <c r="H46" s="234"/>
      <c r="J46" s="589"/>
      <c r="AD46" s="456">
        <v>2012</v>
      </c>
      <c r="AE46" s="456">
        <v>14</v>
      </c>
    </row>
    <row r="47" spans="1:31" ht="16.5" customHeight="1" x14ac:dyDescent="0.3">
      <c r="A47" s="453"/>
      <c r="B47" s="453"/>
      <c r="C47" s="453"/>
      <c r="D47" s="453"/>
      <c r="E47" s="453"/>
      <c r="F47" s="453"/>
      <c r="G47" s="453"/>
      <c r="H47" s="234"/>
      <c r="I47" s="453"/>
      <c r="AD47" s="456">
        <v>2013</v>
      </c>
      <c r="AE47" s="456">
        <v>14</v>
      </c>
    </row>
    <row r="48" spans="1:31" ht="16.5" customHeight="1" x14ac:dyDescent="0.3">
      <c r="H48" s="234"/>
      <c r="AD48" s="456">
        <v>2014</v>
      </c>
      <c r="AE48" s="456">
        <v>14.5</v>
      </c>
    </row>
    <row r="49" spans="9:31" ht="16.5" customHeight="1" x14ac:dyDescent="0.3">
      <c r="AD49" s="456">
        <v>2015</v>
      </c>
      <c r="AE49" s="456">
        <v>14.5</v>
      </c>
    </row>
    <row r="50" spans="9:31" ht="16.5" customHeight="1" x14ac:dyDescent="0.3">
      <c r="AD50" s="456">
        <v>2016</v>
      </c>
      <c r="AE50" s="456">
        <v>15</v>
      </c>
    </row>
    <row r="51" spans="9:31" ht="16.5" customHeight="1" x14ac:dyDescent="0.3">
      <c r="I51"/>
      <c r="J51" s="590"/>
      <c r="AD51" s="456">
        <v>2017</v>
      </c>
      <c r="AE51" s="456">
        <v>15</v>
      </c>
    </row>
    <row r="52" spans="9:31" ht="16.5" customHeight="1" x14ac:dyDescent="0.3">
      <c r="AD52" s="456">
        <v>2018</v>
      </c>
      <c r="AE52" s="456">
        <v>15</v>
      </c>
    </row>
    <row r="53" spans="9:31" ht="16.5" customHeight="1" x14ac:dyDescent="0.3">
      <c r="J53" s="591"/>
      <c r="AD53" s="456">
        <v>2019</v>
      </c>
      <c r="AE53" s="456">
        <v>15</v>
      </c>
    </row>
    <row r="54" spans="9:31" ht="16.5" customHeight="1" x14ac:dyDescent="0.3">
      <c r="AD54" s="456">
        <v>2020</v>
      </c>
      <c r="AE54" s="456">
        <v>15</v>
      </c>
    </row>
  </sheetData>
  <mergeCells count="40">
    <mergeCell ref="A38:G38"/>
    <mergeCell ref="H38:J38"/>
    <mergeCell ref="H40:J40"/>
    <mergeCell ref="A31:G31"/>
    <mergeCell ref="H31:J31"/>
    <mergeCell ref="A32:G32"/>
    <mergeCell ref="H32:J32"/>
    <mergeCell ref="A34:G34"/>
    <mergeCell ref="A36:G36"/>
    <mergeCell ref="H36:J36"/>
    <mergeCell ref="A20:G20"/>
    <mergeCell ref="H20:J20"/>
    <mergeCell ref="A29:J29"/>
    <mergeCell ref="A30:G30"/>
    <mergeCell ref="H30:J30"/>
    <mergeCell ref="H15:J15"/>
    <mergeCell ref="A16:G16"/>
    <mergeCell ref="A18:G18"/>
    <mergeCell ref="H18:J18"/>
    <mergeCell ref="H19:J19"/>
    <mergeCell ref="A9:G9"/>
    <mergeCell ref="H9:J9"/>
    <mergeCell ref="A12:G12"/>
    <mergeCell ref="I12:J12"/>
    <mergeCell ref="A14:G14"/>
    <mergeCell ref="H14:J14"/>
    <mergeCell ref="A6:G6"/>
    <mergeCell ref="H6:J6"/>
    <mergeCell ref="A7:G7"/>
    <mergeCell ref="H7:J7"/>
    <mergeCell ref="A8:G8"/>
    <mergeCell ref="H8:J8"/>
    <mergeCell ref="A1:J1"/>
    <mergeCell ref="A3:B3"/>
    <mergeCell ref="C3:G3"/>
    <mergeCell ref="H3:I3"/>
    <mergeCell ref="A4:B4"/>
    <mergeCell ref="C4:G4"/>
    <mergeCell ref="A2:B2"/>
    <mergeCell ref="C2:G2"/>
  </mergeCells>
  <dataValidations count="22">
    <dataValidation type="list" allowBlank="1" showInputMessage="1" showErrorMessage="1" sqref="C2:G2">
      <formula1>"Htr. 1, Htr. 2, Htr. 3, Htr. 4"</formula1>
    </dataValidation>
    <dataValidation allowBlank="1" showInputMessage="1" showErrorMessage="1" promptTitle="Existing EER" prompt="Enter the EER as found on the plate of the existing unit.  If the EER cannot be found skip this entry and meter the unit._x000a_" sqref="IT65464 H65465:I65465"/>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dataValidation allowBlank="1" showInputMessage="1" showErrorMessage="1" promptTitle="Existing Amps" prompt="Enter the amps found on the plate.  If the amps cannot be found enter the amps reading using a comsuption meter or amp meter." sqref="IT65468 H65469:I65469"/>
    <dataValidation allowBlank="1" showInputMessage="1" showErrorMessage="1" promptTitle="Existing Volts" prompt="Enter the amount of volts based on the outlet.  110 volts are used by regular outlets.  220 volts are used by larger ACs." sqref="IT65470 H65471:I65471"/>
    <dataValidation allowBlank="1" showInputMessage="1" showErrorMessage="1" prompt="% EER increase using plate" sqref="IV65475"/>
    <dataValidation allowBlank="1" showInputMessage="1" showErrorMessage="1" promptTitle="Replacement EER" prompt="Enter the EER found on the (Yellow) Energy Guide of the new replacement unit." sqref="IW65464"/>
    <dataValidation allowBlank="1" showInputMessage="1" showErrorMessage="1" prompt="% decrease using amps" sqref="IV65478"/>
    <dataValidation type="list" allowBlank="1" showInputMessage="1" showErrorMessage="1" promptTitle="Equipment Maintenance" prompt="Through discussion with the client, select the appropriate maintenance done on the piece of equipment being evaluated." sqref="H36:J36">
      <formula1>"Select Equipment Maintenance Factor, Annual Professional Maintenance, Seldom or Never Maintained"</formula1>
    </dataValidation>
    <dataValidation allowBlank="1" showInputMessage="1" showErrorMessage="1" promptTitle="Heat Pump" prompt="Base efficiency for a heat pump is considered 100% unless determined otherwise with documented detail test results." sqref="I16:I17"/>
    <dataValidation type="list" allowBlank="1" showInputMessage="1" showErrorMessage="1" promptTitle="Utilized Funding" prompt="Select funding source to be used on the job, not just to replace the heating system" sqref="H30:J30 H7:J7">
      <formula1>"Select Funding Source, DOE, LIHEAP, DOE &amp; LIHEAP"</formula1>
    </dataValidation>
    <dataValidation allowBlank="1" showInputMessage="1" showErrorMessage="1" promptTitle="Existing SEER/EER" prompt="Enter the SEER or EER as found on the plate of the existing unit. If SEER/EER cannot be found on unit, refer to Table 3 to the right for approximate SEER/EER for unit._x000a_" sqref="I34"/>
    <dataValidation allowBlank="1" showInputMessage="1" showErrorMessage="1" promptTitle="Degraded SEER/EER" prompt="This will auto-calculate the degraded SEER/EER of the existing unit. " sqref="H40:I40"/>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formula1>0</formula1>
      <formula2>2099</formula2>
    </dataValidation>
    <dataValidation type="list" allowBlank="1" showInputMessage="1" showErrorMessage="1" promptTitle="Cooling Equipment" prompt="Select central cooling equipment type" sqref="H31:J31">
      <formula1>"Select Cooling Equipment, Split System AC, Heat Pump, Evaporative Cooler"</formula1>
    </dataValidation>
    <dataValidation type="list" allowBlank="1" showInputMessage="1" showErrorMessage="1" promptTitle="Equipment Maintenance" prompt="Through discussion with the client, select the appropriate maintenance done on the piece of equipment being evaluated." sqref="H18:I18">
      <formula1>"Select Appropriate Maintenance Level, Annual Professional Maintenance, Seldom or Never Maintained"</formula1>
    </dataValidation>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formula1>0</formula1>
      <formula2>2099</formula2>
    </dataValidation>
    <dataValidation allowBlank="1" showInputMessage="1" showErrorMessage="1" promptTitle="Gas Unit" prompt="Enter the AFUE/efficiency as found on the combustion analyzer test results during the assessment." sqref="H12"/>
    <dataValidation allowBlank="1" showInputMessage="1" showErrorMessage="1" promptTitle="Electric Resistance Heat" prompt="Base efficiency for electric resistance heating is considered 100% unless determined otherwise with documented detail test results." sqref="H14:I14"/>
    <dataValidation type="list" allowBlank="1" showInputMessage="1" showErrorMessage="1" promptTitle="Furnace Type" prompt="Select furnace type" sqref="H8:J8">
      <formula1>"Select Furnace Type, Gas Furnace, Electric Resistance Furnace, Heat Pump"</formula1>
    </dataValidation>
    <dataValidation type="whole" allowBlank="1" showInputMessage="1" showErrorMessage="1" promptTitle="Current Calendar Year" prompt="Enter the current calendar year as of the date of the assessment." sqref="J3">
      <formula1>0</formula1>
      <formula2>2099</formula2>
    </dataValidation>
    <dataValidation type="list" allowBlank="1" showInputMessage="1" showErrorMessage="1" promptTitle="Furnace Location" prompt="Select location of existing furnace" sqref="H6:J6">
      <formula1>"Select Furnace Location, Conditioned Space, Unconditioned Space"</formula1>
    </dataValidation>
  </dataValidations>
  <hyperlinks>
    <hyperlink ref="A45" r:id="rId1"/>
    <hyperlink ref="A27" r:id="rId2"/>
    <hyperlink ref="A32" r:id="rId3" display="Building Intelligence Center"/>
  </hyperlinks>
  <pageMargins left="0.7" right="0.7" top="0.25" bottom="0.25" header="0.3" footer="0.3"/>
  <pageSetup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54"/>
  <sheetViews>
    <sheetView showGridLines="0" zoomScale="115" zoomScaleNormal="115" workbookViewId="0">
      <selection activeCell="H44" sqref="H44"/>
    </sheetView>
  </sheetViews>
  <sheetFormatPr defaultColWidth="2.109375" defaultRowHeight="16.5" customHeight="1" x14ac:dyDescent="0.3"/>
  <cols>
    <col min="1" max="6" width="9.109375" style="149" customWidth="1"/>
    <col min="7" max="7" width="9.33203125" style="149" bestFit="1" customWidth="1"/>
    <col min="8" max="10" width="18.33203125" style="149" customWidth="1"/>
    <col min="11" max="11" width="5.6640625" style="149" customWidth="1"/>
    <col min="12" max="12" width="4.6640625" style="149" customWidth="1"/>
    <col min="13" max="20" width="9.109375" style="149" customWidth="1"/>
    <col min="21" max="21" width="18.6640625" style="149" customWidth="1"/>
    <col min="22" max="22" width="81.88671875" style="149" bestFit="1" customWidth="1"/>
    <col min="23" max="23" width="8.6640625" style="452" customWidth="1"/>
    <col min="24" max="24" width="3.6640625" style="452" customWidth="1"/>
    <col min="25" max="25" width="133.88671875" style="452" customWidth="1"/>
    <col min="26" max="28" width="8.6640625" style="452" customWidth="1"/>
    <col min="29" max="29" width="3.6640625" style="452" customWidth="1"/>
    <col min="30" max="30" width="12.33203125" style="149" bestFit="1" customWidth="1"/>
    <col min="31" max="31" width="10.6640625" style="149" bestFit="1" customWidth="1"/>
    <col min="32" max="252" width="9.109375" style="149" customWidth="1"/>
    <col min="253" max="253" width="32.88671875" style="149" customWidth="1"/>
    <col min="254" max="254" width="12.88671875" style="149" customWidth="1"/>
    <col min="255" max="255" width="9.33203125" style="149" bestFit="1" customWidth="1"/>
    <col min="256" max="256" width="12.88671875" style="149" customWidth="1"/>
    <col min="257" max="257" width="17.33203125" style="149" customWidth="1"/>
    <col min="258" max="16384" width="2.109375" style="149"/>
  </cols>
  <sheetData>
    <row r="1" spans="1:34" ht="16.5" customHeight="1" thickBot="1" x14ac:dyDescent="0.35">
      <c r="A1" s="999" t="s">
        <v>136</v>
      </c>
      <c r="B1" s="1000"/>
      <c r="C1" s="1000"/>
      <c r="D1" s="1000"/>
      <c r="E1" s="1000"/>
      <c r="F1" s="1000"/>
      <c r="G1" s="1000"/>
      <c r="H1" s="1000"/>
      <c r="I1" s="1000"/>
      <c r="J1" s="1001"/>
      <c r="K1" s="449"/>
      <c r="L1" s="450" t="s">
        <v>135</v>
      </c>
      <c r="V1" s="451" t="s">
        <v>134</v>
      </c>
      <c r="Y1" s="451" t="s">
        <v>133</v>
      </c>
      <c r="AD1" s="451" t="s">
        <v>132</v>
      </c>
    </row>
    <row r="2" spans="1:34" ht="15.6" customHeight="1" x14ac:dyDescent="0.3">
      <c r="A2" s="1056" t="s">
        <v>295</v>
      </c>
      <c r="B2" s="1057"/>
      <c r="C2" s="1063"/>
      <c r="D2" s="1064"/>
      <c r="E2" s="1064"/>
      <c r="F2" s="1064"/>
      <c r="G2" s="1065"/>
      <c r="H2" s="453"/>
      <c r="I2" s="453"/>
      <c r="J2" s="453"/>
      <c r="K2" s="454"/>
      <c r="V2" s="455" t="s">
        <v>131</v>
      </c>
      <c r="W2" s="456" t="s">
        <v>130</v>
      </c>
      <c r="X2" s="457"/>
      <c r="Y2" s="458" t="s">
        <v>129</v>
      </c>
      <c r="Z2" s="459" t="s">
        <v>128</v>
      </c>
      <c r="AA2" s="459" t="s">
        <v>127</v>
      </c>
      <c r="AB2" s="460" t="s">
        <v>126</v>
      </c>
      <c r="AD2" s="459" t="s">
        <v>125</v>
      </c>
      <c r="AE2" s="459" t="s">
        <v>124</v>
      </c>
      <c r="AG2" s="461"/>
      <c r="AH2" s="461"/>
    </row>
    <row r="3" spans="1:34" ht="15.6" customHeight="1" x14ac:dyDescent="0.3">
      <c r="A3" s="1004" t="s">
        <v>123</v>
      </c>
      <c r="B3" s="1004"/>
      <c r="C3" s="1003">
        <f>'Contact Info'!D3</f>
        <v>0</v>
      </c>
      <c r="D3" s="1003"/>
      <c r="E3" s="1003"/>
      <c r="F3" s="1003"/>
      <c r="G3" s="1003"/>
      <c r="H3" s="1004" t="s">
        <v>122</v>
      </c>
      <c r="I3" s="1004"/>
      <c r="J3" s="592"/>
      <c r="K3" s="463"/>
      <c r="L3" s="464" t="s">
        <v>959</v>
      </c>
      <c r="V3" s="455" t="s">
        <v>120</v>
      </c>
      <c r="W3" s="456">
        <v>90</v>
      </c>
      <c r="X3" s="457"/>
      <c r="Y3" s="465" t="s">
        <v>119</v>
      </c>
      <c r="Z3" s="456">
        <v>14</v>
      </c>
      <c r="AA3" s="456">
        <v>10.5</v>
      </c>
      <c r="AB3" s="456"/>
      <c r="AD3" s="456" t="s">
        <v>118</v>
      </c>
      <c r="AE3" s="456">
        <v>6.5</v>
      </c>
    </row>
    <row r="4" spans="1:34" ht="15.6" customHeight="1" x14ac:dyDescent="0.3">
      <c r="A4" s="1004" t="s">
        <v>4</v>
      </c>
      <c r="B4" s="1004"/>
      <c r="C4" s="1003">
        <f>'Contact Info'!B3</f>
        <v>0</v>
      </c>
      <c r="D4" s="1003"/>
      <c r="E4" s="1003"/>
      <c r="F4" s="1003"/>
      <c r="G4" s="1003"/>
      <c r="I4" s="466"/>
      <c r="K4" s="467"/>
      <c r="M4" s="466" t="s">
        <v>117</v>
      </c>
      <c r="V4" s="455" t="s">
        <v>116</v>
      </c>
      <c r="W4" s="456">
        <v>80</v>
      </c>
      <c r="X4" s="457"/>
      <c r="Y4" s="465" t="s">
        <v>115</v>
      </c>
      <c r="Z4" s="456">
        <v>12</v>
      </c>
      <c r="AA4" s="456">
        <v>10.8</v>
      </c>
      <c r="AB4" s="456"/>
      <c r="AD4" s="456">
        <v>1980</v>
      </c>
      <c r="AE4" s="456">
        <v>6.5</v>
      </c>
    </row>
    <row r="5" spans="1:34" ht="16.5" customHeight="1" thickBot="1" x14ac:dyDescent="0.35">
      <c r="H5" s="466"/>
      <c r="I5" s="466"/>
      <c r="J5" s="466"/>
      <c r="K5" s="470"/>
      <c r="M5" s="466" t="s">
        <v>114</v>
      </c>
      <c r="V5" s="455" t="s">
        <v>113</v>
      </c>
      <c r="W5" s="456">
        <v>78</v>
      </c>
      <c r="X5" s="457"/>
      <c r="Y5" s="465" t="s">
        <v>112</v>
      </c>
      <c r="Z5" s="456">
        <v>10</v>
      </c>
      <c r="AA5" s="456">
        <v>9.3000000000000007</v>
      </c>
      <c r="AB5" s="456"/>
      <c r="AD5" s="456">
        <v>1981</v>
      </c>
      <c r="AE5" s="456">
        <v>8</v>
      </c>
    </row>
    <row r="6" spans="1:34" ht="16.5" customHeight="1" thickBot="1" x14ac:dyDescent="0.35">
      <c r="A6" s="1010" t="s">
        <v>111</v>
      </c>
      <c r="B6" s="1011"/>
      <c r="C6" s="1011"/>
      <c r="D6" s="1011"/>
      <c r="E6" s="1011"/>
      <c r="F6" s="1011"/>
      <c r="G6" s="1061"/>
      <c r="H6" s="1062" t="s">
        <v>705</v>
      </c>
      <c r="I6" s="1013"/>
      <c r="J6" s="1014"/>
      <c r="K6" s="153"/>
      <c r="L6" s="471" t="s">
        <v>61</v>
      </c>
      <c r="V6" s="455" t="s">
        <v>110</v>
      </c>
      <c r="W6" s="456">
        <v>75</v>
      </c>
      <c r="X6" s="457"/>
      <c r="Y6" s="465" t="s">
        <v>109</v>
      </c>
      <c r="Z6" s="456">
        <v>8</v>
      </c>
      <c r="AA6" s="456">
        <v>7.7</v>
      </c>
      <c r="AB6" s="456"/>
      <c r="AD6" s="456">
        <v>1982</v>
      </c>
      <c r="AE6" s="456">
        <v>8</v>
      </c>
    </row>
    <row r="7" spans="1:34" ht="16.5" customHeight="1" x14ac:dyDescent="0.3">
      <c r="A7" s="1015" t="s">
        <v>59</v>
      </c>
      <c r="B7" s="1016"/>
      <c r="C7" s="1016"/>
      <c r="D7" s="1016"/>
      <c r="E7" s="1016"/>
      <c r="F7" s="1016"/>
      <c r="G7" s="1016"/>
      <c r="H7" s="1017" t="s">
        <v>706</v>
      </c>
      <c r="I7" s="1017"/>
      <c r="J7" s="1018"/>
      <c r="K7" s="472"/>
      <c r="L7" s="473" t="s">
        <v>58</v>
      </c>
      <c r="M7" s="474" t="s">
        <v>57</v>
      </c>
      <c r="T7" s="149">
        <v>1</v>
      </c>
      <c r="V7" s="455" t="s">
        <v>108</v>
      </c>
      <c r="W7" s="456">
        <v>64</v>
      </c>
      <c r="X7" s="457"/>
      <c r="Y7" s="465" t="s">
        <v>107</v>
      </c>
      <c r="Z7" s="456">
        <v>6.5</v>
      </c>
      <c r="AA7" s="456">
        <v>6.4</v>
      </c>
      <c r="AB7" s="456"/>
      <c r="AD7" s="456">
        <v>1983</v>
      </c>
      <c r="AE7" s="456">
        <v>8</v>
      </c>
    </row>
    <row r="8" spans="1:34" ht="16.5" customHeight="1" x14ac:dyDescent="0.3">
      <c r="A8" s="1019" t="s">
        <v>106</v>
      </c>
      <c r="B8" s="1020"/>
      <c r="C8" s="1020"/>
      <c r="D8" s="1020"/>
      <c r="E8" s="1020"/>
      <c r="F8" s="1020"/>
      <c r="G8" s="1020"/>
      <c r="H8" s="1021" t="s">
        <v>707</v>
      </c>
      <c r="I8" s="1021"/>
      <c r="J8" s="1022"/>
      <c r="K8" s="475"/>
      <c r="L8" s="473" t="s">
        <v>50</v>
      </c>
      <c r="M8" s="474" t="s">
        <v>55</v>
      </c>
      <c r="V8" s="455" t="s">
        <v>105</v>
      </c>
      <c r="W8" s="456">
        <v>80</v>
      </c>
      <c r="X8" s="457"/>
      <c r="Y8" s="465" t="s">
        <v>104</v>
      </c>
      <c r="Z8" s="456">
        <v>14</v>
      </c>
      <c r="AA8" s="456">
        <v>10.5</v>
      </c>
      <c r="AB8" s="456">
        <v>8</v>
      </c>
      <c r="AD8" s="456">
        <v>1984</v>
      </c>
      <c r="AE8" s="456">
        <v>8</v>
      </c>
    </row>
    <row r="9" spans="1:34" ht="16.5" customHeight="1" thickBot="1" x14ac:dyDescent="0.35">
      <c r="A9" s="1040" t="s">
        <v>103</v>
      </c>
      <c r="B9" s="1041"/>
      <c r="C9" s="1041"/>
      <c r="D9" s="1041"/>
      <c r="E9" s="1041"/>
      <c r="F9" s="1041"/>
      <c r="G9" s="1041"/>
      <c r="H9" s="1036"/>
      <c r="I9" s="1036"/>
      <c r="J9" s="1042"/>
      <c r="K9" s="476"/>
      <c r="L9" s="477" t="s">
        <v>53</v>
      </c>
      <c r="M9" s="474" t="s">
        <v>52</v>
      </c>
      <c r="V9" s="455" t="s">
        <v>102</v>
      </c>
      <c r="W9" s="456">
        <v>81</v>
      </c>
      <c r="X9" s="457"/>
      <c r="Y9" s="465" t="s">
        <v>101</v>
      </c>
      <c r="Z9" s="478">
        <v>10</v>
      </c>
      <c r="AA9" s="478">
        <v>9.3000000000000007</v>
      </c>
      <c r="AB9" s="478">
        <v>7.1</v>
      </c>
      <c r="AD9" s="456">
        <v>1985</v>
      </c>
      <c r="AE9" s="456">
        <v>8</v>
      </c>
    </row>
    <row r="10" spans="1:34" s="483" customFormat="1" ht="16.5" hidden="1" customHeight="1" thickBot="1" x14ac:dyDescent="0.35">
      <c r="A10" s="479" t="str">
        <f>IF(AND(I13&gt;1%,A13=TRUE,C13=TRUE),I13,IF(AND(I13&gt;1%,B13=TRUE,C13=TRUE),I13,IF(AND(I13&lt;=0,A13=TRUE,C13=TRUE),"EFFICIENCY ERROR",IF(AND(I13&lt;=0,B13=TRUE,C13=TRUE),"EFFICIENCY ERROR",IF(AND(J3&gt;1,H9&gt;1,B13=FALSE),"N/A","")))))</f>
        <v/>
      </c>
      <c r="B10" s="480"/>
      <c r="C10" s="480"/>
      <c r="D10" s="480"/>
      <c r="E10" s="480"/>
      <c r="F10" s="480"/>
      <c r="G10" s="480"/>
      <c r="H10" s="481"/>
      <c r="I10" s="481"/>
      <c r="J10" s="481"/>
      <c r="K10" s="482"/>
      <c r="T10" s="2"/>
    </row>
    <row r="11" spans="1:34" ht="16.5" customHeight="1" x14ac:dyDescent="0.3">
      <c r="A11" s="484" t="s">
        <v>100</v>
      </c>
      <c r="B11" s="485"/>
      <c r="C11" s="485"/>
      <c r="D11" s="485"/>
      <c r="E11" s="485"/>
      <c r="F11" s="485"/>
      <c r="G11" s="485"/>
      <c r="H11" s="485"/>
      <c r="I11" s="485"/>
      <c r="J11" s="486"/>
      <c r="K11" s="463"/>
      <c r="L11" s="473"/>
      <c r="M11" s="474"/>
      <c r="V11" s="455" t="s">
        <v>99</v>
      </c>
      <c r="W11" s="456">
        <v>90</v>
      </c>
      <c r="X11" s="457"/>
      <c r="Y11" s="465" t="s">
        <v>98</v>
      </c>
      <c r="Z11" s="478">
        <v>8</v>
      </c>
      <c r="AA11" s="478">
        <v>7.7</v>
      </c>
      <c r="AB11" s="478">
        <v>6.6</v>
      </c>
      <c r="AD11" s="456">
        <v>1986</v>
      </c>
      <c r="AE11" s="456">
        <v>8</v>
      </c>
    </row>
    <row r="12" spans="1:34" ht="16.5" customHeight="1" x14ac:dyDescent="0.3">
      <c r="A12" s="1043" t="s">
        <v>97</v>
      </c>
      <c r="B12" s="1044"/>
      <c r="C12" s="1044"/>
      <c r="D12" s="1044"/>
      <c r="E12" s="1044"/>
      <c r="F12" s="1044"/>
      <c r="G12" s="1044"/>
      <c r="H12" s="487"/>
      <c r="I12" s="1045" t="str">
        <f>IF(H9&gt;1,I13,"")</f>
        <v/>
      </c>
      <c r="J12" s="1046"/>
      <c r="K12" s="488"/>
      <c r="L12" s="477" t="s">
        <v>44</v>
      </c>
      <c r="M12" s="489" t="s">
        <v>96</v>
      </c>
      <c r="V12" s="455" t="s">
        <v>95</v>
      </c>
      <c r="W12" s="456">
        <v>80</v>
      </c>
      <c r="X12" s="457"/>
      <c r="Y12" s="465" t="s">
        <v>94</v>
      </c>
      <c r="Z12" s="478">
        <v>6.5</v>
      </c>
      <c r="AA12" s="478">
        <v>6.4</v>
      </c>
      <c r="AB12" s="478">
        <v>6</v>
      </c>
      <c r="AD12" s="456">
        <v>1987</v>
      </c>
      <c r="AE12" s="456">
        <v>8</v>
      </c>
    </row>
    <row r="13" spans="1:34" s="496" customFormat="1" ht="16.5" hidden="1" customHeight="1" x14ac:dyDescent="0.3">
      <c r="A13" s="490" t="str">
        <f>IF(H7="DOE","TRUE","FALSE")</f>
        <v>FALSE</v>
      </c>
      <c r="B13" s="491" t="str">
        <f>IF(H7="LIHEAP","TRUE","FALSE")</f>
        <v>FALSE</v>
      </c>
      <c r="C13" s="491" t="str">
        <f>IF(H7="DOE &amp; LIHEAP","TRUE","FALSE")</f>
        <v>FALSE</v>
      </c>
      <c r="D13" s="491" t="str">
        <f>IF(H8="Gas Furnace","TRUE","FALSE")</f>
        <v>FALSE</v>
      </c>
      <c r="E13" s="491" t="str">
        <f>IF(H8="Electric Resistance Furnace","TRUE","FALSE")</f>
        <v>FALSE</v>
      </c>
      <c r="F13" s="491" t="str">
        <f>IF(H8="Heat Pump","TRUE","FALSE")</f>
        <v>FALSE</v>
      </c>
      <c r="G13" s="491" t="str">
        <f>IF(D13="TRUE","N/A",IF(E13="TRUE",1,IF(F13="TRUE","N/A","")))</f>
        <v/>
      </c>
      <c r="H13" s="492" t="b">
        <f>IF(H6="Conditioned Space","Conditioned",IF(H6="Unconditioned Space","Unconditioned",FALSE))</f>
        <v>0</v>
      </c>
      <c r="I13" s="493" t="str">
        <f>IF(H8="Gas Furnace","Requires combustion analyzer reading",IF(H8="Electric Resistance Furnace","N/A",IF(H8="Heat Pump","N/A","")))</f>
        <v/>
      </c>
      <c r="J13" s="494"/>
      <c r="K13" s="495"/>
    </row>
    <row r="14" spans="1:34" s="498" customFormat="1" ht="16.5" customHeight="1" x14ac:dyDescent="0.3">
      <c r="A14" s="1019" t="s">
        <v>93</v>
      </c>
      <c r="B14" s="1020"/>
      <c r="C14" s="1020"/>
      <c r="D14" s="1020"/>
      <c r="E14" s="1020"/>
      <c r="F14" s="1020"/>
      <c r="G14" s="1020"/>
      <c r="H14" s="1053" t="str">
        <f>G13</f>
        <v/>
      </c>
      <c r="I14" s="1053"/>
      <c r="J14" s="1054"/>
      <c r="K14" s="497"/>
      <c r="L14" s="473" t="s">
        <v>41</v>
      </c>
      <c r="M14" s="474" t="s">
        <v>88</v>
      </c>
      <c r="V14" s="455" t="s">
        <v>92</v>
      </c>
      <c r="W14" s="456">
        <v>80</v>
      </c>
      <c r="X14" s="457"/>
      <c r="Y14" s="465" t="s">
        <v>91</v>
      </c>
      <c r="Z14" s="478">
        <v>10</v>
      </c>
      <c r="AA14" s="478">
        <v>9.1</v>
      </c>
      <c r="AB14" s="456"/>
      <c r="AC14" s="452"/>
      <c r="AD14" s="456">
        <v>1988</v>
      </c>
      <c r="AE14" s="456">
        <v>8</v>
      </c>
    </row>
    <row r="15" spans="1:34" s="498" customFormat="1" ht="16.5" hidden="1" customHeight="1" x14ac:dyDescent="0.3">
      <c r="A15" s="499" t="str">
        <f>IF(H8="Gas Furnace",H12,IF(H8="Electric Resistance Furnace","N/A",IF(H8="Heat Pump","N/A","")))</f>
        <v/>
      </c>
      <c r="B15" s="500"/>
      <c r="C15" s="501"/>
      <c r="D15" s="501"/>
      <c r="E15" s="501"/>
      <c r="F15" s="501"/>
      <c r="G15" s="502" t="str">
        <f>IF(D13="TRUE","N/A",IF(E13="TRUE","N/A",IF(F13="TRUE",8,"")))</f>
        <v/>
      </c>
      <c r="H15" s="1047" t="str">
        <f>IF(AND(H8="Gas Furnace",H9&gt;1),"N/A",IF(AND(H9&gt;1,H8="Electric Resistance Furnace"),"N/A",IF(AND(H16&gt;1,H8="Heat Pump"),H16,IF(AND(H8="Heat Pump",H16&lt;1),G15,""))))</f>
        <v/>
      </c>
      <c r="I15" s="1047"/>
      <c r="J15" s="1048"/>
      <c r="K15" s="497"/>
    </row>
    <row r="16" spans="1:34" s="507" customFormat="1" ht="16.5" customHeight="1" x14ac:dyDescent="0.3">
      <c r="A16" s="1043" t="s">
        <v>90</v>
      </c>
      <c r="B16" s="1044"/>
      <c r="C16" s="1044"/>
      <c r="D16" s="1044"/>
      <c r="E16" s="1044"/>
      <c r="F16" s="1044"/>
      <c r="G16" s="1044"/>
      <c r="H16" s="503"/>
      <c r="I16" s="504" t="str">
        <f>H15</f>
        <v/>
      </c>
      <c r="J16" s="505" t="str">
        <f>IF(H8="Heat Pump","HSPF","")</f>
        <v/>
      </c>
      <c r="K16" s="506"/>
      <c r="L16" s="473" t="s">
        <v>89</v>
      </c>
      <c r="M16" s="474" t="s">
        <v>88</v>
      </c>
      <c r="V16" s="508" t="s">
        <v>87</v>
      </c>
      <c r="W16" s="509">
        <v>73</v>
      </c>
      <c r="X16" s="457"/>
      <c r="Y16" s="510" t="s">
        <v>86</v>
      </c>
      <c r="Z16" s="511">
        <v>10</v>
      </c>
      <c r="AA16" s="511">
        <v>9.1</v>
      </c>
      <c r="AB16" s="511">
        <v>6.8</v>
      </c>
      <c r="AC16" s="452"/>
      <c r="AD16" s="509">
        <v>1989</v>
      </c>
      <c r="AE16" s="509">
        <v>8</v>
      </c>
    </row>
    <row r="17" spans="1:31" s="517" customFormat="1" ht="16.5" hidden="1" customHeight="1" x14ac:dyDescent="0.3">
      <c r="A17" s="512"/>
      <c r="B17" s="513"/>
      <c r="C17" s="513"/>
      <c r="D17" s="513"/>
      <c r="E17" s="513"/>
      <c r="F17" s="513"/>
      <c r="G17" s="513"/>
      <c r="H17" s="514"/>
      <c r="I17" s="515"/>
      <c r="J17" s="516"/>
      <c r="L17" s="518"/>
      <c r="M17" s="519"/>
      <c r="W17" s="520"/>
      <c r="X17" s="520"/>
      <c r="Y17" s="521"/>
      <c r="Z17" s="520"/>
      <c r="AA17" s="520"/>
      <c r="AB17" s="520"/>
      <c r="AC17" s="520"/>
      <c r="AD17" s="520"/>
      <c r="AE17" s="520"/>
    </row>
    <row r="18" spans="1:31" ht="16.5" customHeight="1" x14ac:dyDescent="0.3">
      <c r="A18" s="1049" t="s">
        <v>48</v>
      </c>
      <c r="B18" s="1050"/>
      <c r="C18" s="1050"/>
      <c r="D18" s="1050"/>
      <c r="E18" s="1050"/>
      <c r="F18" s="1050"/>
      <c r="G18" s="1050"/>
      <c r="H18" s="1021" t="s">
        <v>293</v>
      </c>
      <c r="I18" s="1021"/>
      <c r="J18" s="1022"/>
      <c r="K18" s="153"/>
      <c r="L18" s="477" t="s">
        <v>85</v>
      </c>
      <c r="M18" s="474" t="s">
        <v>46</v>
      </c>
      <c r="V18" s="522" t="s">
        <v>84</v>
      </c>
      <c r="W18" s="523">
        <v>60</v>
      </c>
      <c r="X18" s="457"/>
      <c r="Y18" s="524" t="s">
        <v>80</v>
      </c>
      <c r="Z18" s="523"/>
      <c r="AA18" s="525">
        <v>9.75</v>
      </c>
      <c r="AB18" s="523"/>
      <c r="AD18" s="523">
        <v>1990</v>
      </c>
      <c r="AE18" s="523">
        <v>8</v>
      </c>
    </row>
    <row r="19" spans="1:31" s="496" customFormat="1" ht="16.5" hidden="1" customHeight="1" x14ac:dyDescent="0.3">
      <c r="A19" s="526" t="str">
        <f>IF(AND(A13="TRUE",D13="TRUE",H18="Annual Professional Maintenance"),"Not Allowed with DOE Expenses on the Job",IF(AND(A13="TRUE",D13="TRUE",H18="Seldom or Never Maintained"),"Not Allowed with DOE Expenses on the Job",IF(AND(A13="TRUE",E13="TRUE",H18="Annual Professional Maintenance"),0.01,IF(AND(A13="TRUE",E13="TRUE",H18="Seldom or Never Maintained"),"Not Allowed with DOE Expenses on the Job",IF(AND(A13="TRUE",F13="TRUE",H18="Annual Professional Maintenance"),0.01,IF(AND(A13="TRUE",F13="TRUE",H18="Seldom or Never Maintained"),"Not Allowed with DOE Expenses on the Job",""))))))</f>
        <v/>
      </c>
      <c r="B19" s="527" t="str">
        <f>IF(AND(B13="TRUE",D13="TRUE",H18="Annual Professional Maintenance"),0.005,IF(AND(B13="TRUE",D13="TRUE",H18="Seldom or Never Maintained"),0.015,IF(AND(B13="TRUE",E13="TRUE",H18="Annual Professional Maintenance"),0.01,IF(AND(B13="TRUE",E13="TRUE",H18="Seldom or Never Maintained"),0.03,IF(AND(B13="TRUE",F13="TRUE",H18="Annual Professional Maintenance"),0.01,IF(AND(B13="TRUE",F13="TRUE",H18="Seldom or Never Maintained"),0.03,""))))))</f>
        <v/>
      </c>
      <c r="C19" s="528" t="str">
        <f>IF(AND(C13="TRUE",D13="TRUE",H18="Annual Professional Maintenance"),0.01,IF(AND(C13="TRUE",D13="TRUE",H18="Seldom or Never Maintained"),"Not Allowed with DOE Expenses on the Job",IF(AND(C13="TRUE",E13="TRUE",H18="Annual Professional Maintenance"),0.01,IF(AND(C13="TRUE",E13="TRUE",H18="Seldom or Never Maintained"),"Not Allowed with DOE Expenses on the Job",IF(AND(C13="TRUE",F13="TRUE",H18="Annual Professional Maintenance"),0.01,IF(AND(C13="TRUE",F13="TRUE",H18="Seldom or Never Maintained"),"Not Allowed with DOE Expenses on the Job",""))))))</f>
        <v/>
      </c>
      <c r="D19" s="491"/>
      <c r="E19" s="491"/>
      <c r="F19" s="491"/>
      <c r="G19" s="491"/>
      <c r="H19" s="1051"/>
      <c r="I19" s="1051"/>
      <c r="J19" s="1052"/>
      <c r="K19" s="495"/>
    </row>
    <row r="20" spans="1:31" s="498" customFormat="1" ht="16.5" customHeight="1" thickBot="1" x14ac:dyDescent="0.35">
      <c r="A20" s="1023" t="s">
        <v>83</v>
      </c>
      <c r="B20" s="1024"/>
      <c r="C20" s="1024"/>
      <c r="D20" s="1024"/>
      <c r="E20" s="1024"/>
      <c r="F20" s="1024"/>
      <c r="G20" s="1024"/>
      <c r="H20" s="1038" t="str">
        <f>(CONCATENATE(A19,B19,C19,D19))</f>
        <v/>
      </c>
      <c r="I20" s="1038"/>
      <c r="J20" s="1039"/>
      <c r="K20" s="529"/>
      <c r="L20" s="477" t="s">
        <v>82</v>
      </c>
      <c r="M20" s="474" t="s">
        <v>43</v>
      </c>
      <c r="V20" s="455" t="s">
        <v>81</v>
      </c>
      <c r="W20" s="456">
        <v>81</v>
      </c>
      <c r="X20" s="457"/>
      <c r="Y20" s="465" t="s">
        <v>80</v>
      </c>
      <c r="Z20" s="456"/>
      <c r="AA20" s="478">
        <v>8.5</v>
      </c>
      <c r="AB20" s="456"/>
      <c r="AC20" s="452"/>
      <c r="AD20" s="456">
        <v>1991</v>
      </c>
      <c r="AE20" s="456">
        <v>8</v>
      </c>
    </row>
    <row r="21" spans="1:31" s="495" customFormat="1" ht="16.5" hidden="1" customHeight="1" thickBot="1" x14ac:dyDescent="0.35">
      <c r="A21" s="530" t="str">
        <f>IF(AND(A13="TRUE",D13="TRUE",H18="Annual Professional Maintenance"),H12*100,IF(AND(A13="TRUE",D13="TRUE",H18="Seldom or Never Maintained"),H12*100,IF(AND(A13="TRUE",E13="TRUE",H18="Annual Professional Maintenance"),ROUND(H14*(1-H20)^(J3-H9)*100,1),IF(AND(A13="TRUE",E13="TRUE",H18="Seldom or Never Maintained"),H14*100,IF(AND(A13="TRUE",F13="TRUE",H18="Annual Professional Maintenance"),ROUND(I16*(1-H20)^(J3-H9),1),IF(AND(A13="TRUE",F13="TRUE",H18="Seldom or Never Maintained"),I16,""))))))</f>
        <v/>
      </c>
      <c r="B21" s="531" t="str">
        <f>IF(AND(B13="TRUE",D13="TRUE",H18="Annual Professional Maintenance"),ROUND(H12*(1-H20)^(J3-H9)*100,1),IF(AND(B13="TRUE",D13="TRUE",H18="Seldom or Never Maintained"),ROUND(H12*(1-H20)^(J3-H9)*100,1),IF(AND(B13="TRUE",E13="TRUE",H18="Annual Professional Maintenance"),ROUND(H14*(1-H20)^(J3-H9)*100,1),IF(AND(B13="TRUE",E13="TRUE",H18="Seldom or Never Maintained"),ROUND(H14*(1-H20)^(J3-H9)*100,1),IF(AND(B13="TRUE",F13="TRUE",H18="Annual Professional Maintenance"),ROUND(I16*(1-H20)^(J3-H9),1),IF(AND(B13="TRUE",F13="TRUE",H18="Seldom or Never Maintained"),ROUND(I16*(1-H20)^(J3-H9),1),""))))))</f>
        <v/>
      </c>
      <c r="C21" s="532" t="str">
        <f>IF(AND(C13="TRUE",D13="TRUE",H18="Annual Professional Maintenance"),ROUND(I16*(1-H20)^(J3-H9)*100,1),IF(AND(C13="TRUE",D13="TRUE",H18="Seldom or Never Maintained"),I16,IF(AND(C13="TRUE",E13="TRUE",H18="Annual Professional Maintenance"),ROUND(I16*(1-H20)^(J3-H9)*100,1),IF(AND(C13="TRUE",E13="TRUE",H18="Seldom or Never Maintained"),I16,IF(AND(C13="TRUE",F13="TRUE",H18="Annual Professional Maintenance"),ROUND(I16*(1-H20)^(J3-H9),1),IF(AND(C13="TRUE",F13="TRUE",H18="Seldom or Never Maintained"),I16,""))))))</f>
        <v/>
      </c>
      <c r="D21" s="532"/>
      <c r="E21" s="532"/>
      <c r="F21" s="533"/>
      <c r="G21" s="534"/>
      <c r="H21" s="535" t="str">
        <f>CONCATENATE(A21,B21,C21)</f>
        <v/>
      </c>
      <c r="I21" s="536" t="str">
        <f>IF(H8="Electric Resistance Furnace"," % of Efficiency",IF(H8="Heat Pump"," HSPF",IF(H8="Gas Furnace"," AFUE","")))</f>
        <v/>
      </c>
      <c r="J21" s="537"/>
      <c r="K21" s="538"/>
      <c r="L21" s="538"/>
      <c r="V21" s="539"/>
      <c r="W21" s="539"/>
      <c r="X21" s="538"/>
      <c r="Y21" s="539"/>
      <c r="Z21" s="539"/>
      <c r="AA21" s="539"/>
      <c r="AB21" s="539"/>
      <c r="AD21" s="539"/>
      <c r="AE21" s="539"/>
    </row>
    <row r="22" spans="1:31" ht="16.5" customHeight="1" thickBot="1" x14ac:dyDescent="0.35">
      <c r="A22" s="540" t="s">
        <v>79</v>
      </c>
      <c r="B22" s="541"/>
      <c r="C22" s="541"/>
      <c r="D22" s="541"/>
      <c r="E22" s="541"/>
      <c r="F22" s="541"/>
      <c r="G22" s="541"/>
      <c r="H22" s="541"/>
      <c r="I22" s="542" t="str">
        <f>H21</f>
        <v/>
      </c>
      <c r="J22" s="543" t="str">
        <f>I21</f>
        <v/>
      </c>
      <c r="K22" s="475"/>
      <c r="L22" s="477" t="s">
        <v>78</v>
      </c>
      <c r="M22" s="474" t="s">
        <v>77</v>
      </c>
      <c r="O22" s="464"/>
      <c r="P22" s="471"/>
      <c r="Q22" s="544"/>
      <c r="R22" s="544"/>
      <c r="S22" s="544"/>
      <c r="T22" s="544"/>
      <c r="U22" s="544"/>
      <c r="V22" s="455" t="s">
        <v>76</v>
      </c>
      <c r="W22" s="456">
        <v>71</v>
      </c>
      <c r="X22" s="457"/>
      <c r="Y22" s="465" t="s">
        <v>75</v>
      </c>
      <c r="Z22" s="456"/>
      <c r="AA22" s="478">
        <v>7.5</v>
      </c>
      <c r="AB22" s="456"/>
      <c r="AD22" s="456">
        <v>1992</v>
      </c>
      <c r="AE22" s="456">
        <v>10</v>
      </c>
    </row>
    <row r="23" spans="1:31" ht="16.5" customHeight="1" x14ac:dyDescent="0.3">
      <c r="A23" s="545" t="s">
        <v>74</v>
      </c>
      <c r="B23" s="453"/>
      <c r="C23" s="453"/>
      <c r="D23" s="453"/>
      <c r="E23" s="453"/>
      <c r="F23" s="453"/>
      <c r="G23" s="453"/>
      <c r="H23" s="546"/>
      <c r="I23" s="147"/>
      <c r="J23" s="547"/>
      <c r="K23" s="476"/>
      <c r="O23" s="464"/>
      <c r="P23" s="471"/>
      <c r="Q23" s="544"/>
      <c r="R23" s="544"/>
      <c r="S23" s="544"/>
      <c r="T23" s="544"/>
      <c r="U23" s="544"/>
      <c r="V23" s="455" t="s">
        <v>73</v>
      </c>
      <c r="W23" s="456">
        <v>80</v>
      </c>
      <c r="X23" s="457"/>
      <c r="Y23" s="465" t="s">
        <v>72</v>
      </c>
      <c r="Z23" s="456"/>
      <c r="AA23" s="478">
        <v>6.5</v>
      </c>
      <c r="AB23" s="456"/>
      <c r="AD23" s="456">
        <v>1993</v>
      </c>
      <c r="AE23" s="456">
        <v>10</v>
      </c>
    </row>
    <row r="24" spans="1:31" ht="15.6" customHeight="1" x14ac:dyDescent="0.3">
      <c r="A24" s="548" t="s">
        <v>71</v>
      </c>
      <c r="B24" s="453"/>
      <c r="C24" s="453"/>
      <c r="D24" s="453"/>
      <c r="E24" s="453"/>
      <c r="F24" s="453"/>
      <c r="G24" s="453"/>
      <c r="H24" s="546"/>
      <c r="J24" s="549"/>
      <c r="K24" s="550"/>
      <c r="N24" s="551"/>
      <c r="O24" s="464"/>
      <c r="P24" s="471"/>
      <c r="Q24" s="544"/>
      <c r="R24" s="544"/>
      <c r="S24" s="544"/>
      <c r="T24" s="544"/>
      <c r="U24" s="544"/>
      <c r="V24" s="455" t="s">
        <v>70</v>
      </c>
      <c r="W24" s="456">
        <v>82</v>
      </c>
      <c r="X24" s="457"/>
      <c r="Y24" s="465" t="s">
        <v>69</v>
      </c>
      <c r="Z24" s="456"/>
      <c r="AA24" s="478">
        <v>9</v>
      </c>
      <c r="AB24" s="456"/>
      <c r="AD24" s="456">
        <v>1994</v>
      </c>
      <c r="AE24" s="456">
        <v>10</v>
      </c>
    </row>
    <row r="25" spans="1:31" ht="15.6" customHeight="1" x14ac:dyDescent="0.3">
      <c r="A25" s="548" t="s">
        <v>37</v>
      </c>
      <c r="B25" s="453"/>
      <c r="C25" s="453"/>
      <c r="D25" s="453"/>
      <c r="E25" s="453"/>
      <c r="F25" s="453"/>
      <c r="G25" s="453"/>
      <c r="H25" s="546"/>
      <c r="J25" s="552"/>
      <c r="K25" s="463"/>
      <c r="O25" s="464"/>
      <c r="P25" s="471"/>
      <c r="Q25" s="544"/>
      <c r="R25" s="544"/>
      <c r="S25" s="544"/>
      <c r="T25" s="544"/>
      <c r="U25" s="544"/>
      <c r="V25" s="455" t="s">
        <v>68</v>
      </c>
      <c r="W25" s="456">
        <v>100</v>
      </c>
      <c r="X25" s="457"/>
      <c r="Y25" s="465" t="s">
        <v>67</v>
      </c>
      <c r="Z25" s="456"/>
      <c r="AA25" s="478">
        <v>8.5</v>
      </c>
      <c r="AB25" s="456"/>
      <c r="AD25" s="456">
        <v>1995</v>
      </c>
      <c r="AE25" s="456">
        <v>10</v>
      </c>
    </row>
    <row r="26" spans="1:31" ht="15.6" customHeight="1" x14ac:dyDescent="0.3">
      <c r="A26" s="548" t="s">
        <v>36</v>
      </c>
      <c r="B26" s="453"/>
      <c r="C26" s="453"/>
      <c r="D26" s="453"/>
      <c r="E26" s="453"/>
      <c r="F26" s="453"/>
      <c r="G26" s="453"/>
      <c r="H26"/>
      <c r="I26" s="553"/>
      <c r="J26" s="554"/>
      <c r="K26" s="555"/>
      <c r="O26" s="464"/>
      <c r="P26" s="471"/>
      <c r="Q26" s="544"/>
      <c r="R26" s="544"/>
      <c r="S26" s="544"/>
      <c r="T26" s="544"/>
      <c r="U26" s="544"/>
      <c r="V26" s="455" t="s">
        <v>66</v>
      </c>
      <c r="W26" s="456">
        <v>98</v>
      </c>
      <c r="X26" s="457"/>
      <c r="Y26" s="465" t="s">
        <v>65</v>
      </c>
      <c r="Z26" s="456"/>
      <c r="AA26" s="478">
        <v>25</v>
      </c>
      <c r="AB26" s="456"/>
      <c r="AD26" s="456">
        <v>1996</v>
      </c>
      <c r="AE26" s="456">
        <v>10</v>
      </c>
    </row>
    <row r="27" spans="1:31" ht="15.6" customHeight="1" x14ac:dyDescent="0.3">
      <c r="A27" s="556" t="s">
        <v>35</v>
      </c>
      <c r="B27" s="453"/>
      <c r="C27" s="453"/>
      <c r="D27" s="453"/>
      <c r="E27" s="453"/>
      <c r="F27" s="453"/>
      <c r="G27" s="453"/>
      <c r="H27"/>
      <c r="I27" s="557"/>
      <c r="J27" s="557"/>
      <c r="K27" s="153"/>
      <c r="V27" s="455" t="s">
        <v>64</v>
      </c>
      <c r="W27" s="456">
        <v>100</v>
      </c>
      <c r="X27" s="457"/>
      <c r="Y27" s="544" t="s">
        <v>60</v>
      </c>
      <c r="AD27" s="456">
        <v>1997</v>
      </c>
      <c r="AE27" s="456">
        <v>10</v>
      </c>
    </row>
    <row r="28" spans="1:31" ht="15.6" customHeight="1" thickBot="1" x14ac:dyDescent="0.35">
      <c r="A28" s="453"/>
      <c r="B28" s="453"/>
      <c r="C28" s="453"/>
      <c r="D28" s="453"/>
      <c r="E28" s="453"/>
      <c r="F28" s="453"/>
      <c r="G28" s="453"/>
      <c r="H28" s="546"/>
      <c r="I28" s="546"/>
      <c r="J28" s="546"/>
      <c r="K28" s="153"/>
      <c r="V28" s="455" t="s">
        <v>63</v>
      </c>
      <c r="AD28" s="456">
        <v>1998</v>
      </c>
      <c r="AE28" s="456">
        <v>10</v>
      </c>
    </row>
    <row r="29" spans="1:31" ht="16.2" thickBot="1" x14ac:dyDescent="0.35">
      <c r="A29" s="1031" t="s">
        <v>62</v>
      </c>
      <c r="B29" s="1032"/>
      <c r="C29" s="1032"/>
      <c r="D29" s="1032"/>
      <c r="E29" s="1032"/>
      <c r="F29" s="1032"/>
      <c r="G29" s="1032"/>
      <c r="H29" s="1032"/>
      <c r="I29" s="1032"/>
      <c r="J29" s="1033"/>
      <c r="K29" s="153"/>
      <c r="L29" s="471" t="s">
        <v>61</v>
      </c>
      <c r="V29" s="544" t="s">
        <v>60</v>
      </c>
      <c r="AD29" s="456">
        <v>1999</v>
      </c>
      <c r="AE29" s="456">
        <v>10</v>
      </c>
    </row>
    <row r="30" spans="1:31" ht="16.649999999999999" customHeight="1" x14ac:dyDescent="0.3">
      <c r="A30" s="1015" t="s">
        <v>59</v>
      </c>
      <c r="B30" s="1016"/>
      <c r="C30" s="1016"/>
      <c r="D30" s="1016"/>
      <c r="E30" s="1016"/>
      <c r="F30" s="1016"/>
      <c r="G30" s="1016"/>
      <c r="H30" s="1013" t="s">
        <v>706</v>
      </c>
      <c r="I30" s="1013"/>
      <c r="J30" s="1014"/>
      <c r="K30" s="153"/>
      <c r="L30" s="473" t="s">
        <v>58</v>
      </c>
      <c r="M30" s="474" t="s">
        <v>57</v>
      </c>
      <c r="AD30" s="456">
        <v>2000</v>
      </c>
      <c r="AE30" s="456">
        <v>12</v>
      </c>
    </row>
    <row r="31" spans="1:31" ht="16.5" customHeight="1" x14ac:dyDescent="0.3">
      <c r="A31" s="1019" t="s">
        <v>56</v>
      </c>
      <c r="B31" s="1020"/>
      <c r="C31" s="1020"/>
      <c r="D31" s="1020"/>
      <c r="E31" s="1020"/>
      <c r="F31" s="1020"/>
      <c r="G31" s="1020"/>
      <c r="H31" s="1021" t="s">
        <v>708</v>
      </c>
      <c r="I31" s="1021"/>
      <c r="J31" s="1022"/>
      <c r="K31" s="153"/>
      <c r="L31" s="473" t="s">
        <v>50</v>
      </c>
      <c r="M31" s="474" t="s">
        <v>960</v>
      </c>
      <c r="AD31" s="456">
        <v>2001</v>
      </c>
      <c r="AE31" s="456">
        <v>12</v>
      </c>
    </row>
    <row r="32" spans="1:31" ht="16.5" customHeight="1" x14ac:dyDescent="0.3">
      <c r="A32" s="1034" t="s">
        <v>54</v>
      </c>
      <c r="B32" s="1035"/>
      <c r="C32" s="1035"/>
      <c r="D32" s="1035"/>
      <c r="E32" s="1035"/>
      <c r="F32" s="1035"/>
      <c r="G32" s="1035"/>
      <c r="H32" s="1036"/>
      <c r="I32" s="1036"/>
      <c r="J32" s="1037"/>
      <c r="L32" s="477" t="s">
        <v>53</v>
      </c>
      <c r="M32" s="558" t="s">
        <v>52</v>
      </c>
      <c r="AB32" s="149"/>
      <c r="AD32" s="456">
        <v>2002</v>
      </c>
      <c r="AE32" s="456">
        <v>12</v>
      </c>
    </row>
    <row r="33" spans="1:31" s="529" customFormat="1" ht="16.5" hidden="1" customHeight="1" x14ac:dyDescent="0.3">
      <c r="A33" s="559" t="b">
        <f>IF(H30="DOE",TRUE,FALSE)</f>
        <v>0</v>
      </c>
      <c r="B33" s="560" t="b">
        <f>IF(H30="LIHEAP",TRUE,FALSE)</f>
        <v>0</v>
      </c>
      <c r="C33" s="560" t="b">
        <f>IF(H30="DOE &amp; LIHEAP",TRUE,FALSE)</f>
        <v>0</v>
      </c>
      <c r="D33" s="560" t="b">
        <f>IF(H31="Split System AC",TRUE,FALSE)</f>
        <v>0</v>
      </c>
      <c r="E33" s="560" t="b">
        <f>IF(H31="Heat Pump", TRUE,FALSE)</f>
        <v>0</v>
      </c>
      <c r="F33" s="560" t="b">
        <f>IF(H31="Evaporative Cooler",TRUE,FALSE)</f>
        <v>0</v>
      </c>
      <c r="G33" s="561" t="str">
        <f>IF(AND(D33=FALSE,E33=FALSE,F33=FALSE),"",IF(AND(D33=TRUE,H32&gt;1,H34&gt;1),H34,IF(AND(D33=TRUE,H34&lt;1,H32&gt;=1980),VLOOKUP(H32,AD3:AE54,2),IF(AND(E33=TRUE,H32&gt;1,H34&gt;1),H34,IF(AND(E33=TRUE,H34&lt;1,H32&gt;=1),VLOOKUP(H32,AD3:AE54,2),IF(AND(F33=TRUE,H34&gt;1,H32&gt;=1),25,IF(AND(F33=TRUE,H34&lt;1,H32&gt;=1),25,"")))))))</f>
        <v/>
      </c>
      <c r="H33" s="562"/>
      <c r="I33" s="562"/>
      <c r="J33" s="563"/>
      <c r="W33" s="564"/>
      <c r="X33" s="564"/>
      <c r="Y33" s="564"/>
      <c r="Z33" s="564"/>
      <c r="AA33" s="564"/>
      <c r="AC33" s="564"/>
    </row>
    <row r="34" spans="1:31" ht="16.5" customHeight="1" x14ac:dyDescent="0.3">
      <c r="A34" s="1023" t="s">
        <v>51</v>
      </c>
      <c r="B34" s="1024"/>
      <c r="C34" s="1024"/>
      <c r="D34" s="1024"/>
      <c r="E34" s="1024"/>
      <c r="F34" s="1024"/>
      <c r="G34" s="1024"/>
      <c r="H34" s="565"/>
      <c r="I34" s="566" t="str">
        <f>IF(AND(H31="Split System AC",H34&gt;8),H34,IF(AND(H31="Split System AC",H34&lt;8),VLOOKUP(H32,AD3:AE54,2,),IF(AND(H31="Heat Pump",H34&gt;8),H34,IF(AND(H31="Heat Pump",H34&lt;8),VLOOKUP(H32,AD3:AE54,2,),IF(AND(H31="Evaporative Cooler",H32&gt;1980),25,"")))))</f>
        <v/>
      </c>
      <c r="J34" s="567" t="str">
        <f>IF(OR(H31="Split System AC",H31="Heat Pump",H31="Evaporative Cooler"),"SEER","")</f>
        <v/>
      </c>
      <c r="L34" s="568" t="s">
        <v>50</v>
      </c>
      <c r="M34" s="471" t="s">
        <v>49</v>
      </c>
      <c r="AD34" s="456">
        <v>2003</v>
      </c>
      <c r="AE34" s="456">
        <v>12</v>
      </c>
    </row>
    <row r="35" spans="1:31" s="172" customFormat="1" ht="16.5" hidden="1" customHeight="1" x14ac:dyDescent="0.3">
      <c r="A35" s="569"/>
      <c r="B35" s="570"/>
      <c r="C35" s="570"/>
      <c r="D35" s="570"/>
      <c r="E35" s="570"/>
      <c r="F35" s="570"/>
      <c r="G35" s="571"/>
      <c r="H35" s="572"/>
      <c r="I35" s="572"/>
      <c r="J35" s="573"/>
      <c r="W35" s="574"/>
      <c r="X35" s="574"/>
      <c r="Y35" s="574"/>
      <c r="Z35" s="574"/>
      <c r="AA35" s="574"/>
      <c r="AB35" s="574"/>
      <c r="AC35" s="574"/>
    </row>
    <row r="36" spans="1:31" ht="16.5" customHeight="1" x14ac:dyDescent="0.3">
      <c r="A36" s="1023" t="s">
        <v>48</v>
      </c>
      <c r="B36" s="1024"/>
      <c r="C36" s="1024"/>
      <c r="D36" s="1024"/>
      <c r="E36" s="1024"/>
      <c r="F36" s="1024"/>
      <c r="G36" s="1024"/>
      <c r="H36" s="1021" t="s">
        <v>294</v>
      </c>
      <c r="I36" s="1021"/>
      <c r="J36" s="1022"/>
      <c r="L36" s="568" t="s">
        <v>47</v>
      </c>
      <c r="M36" s="464" t="s">
        <v>46</v>
      </c>
      <c r="AD36" s="456">
        <v>2004</v>
      </c>
      <c r="AE36" s="456">
        <v>12</v>
      </c>
    </row>
    <row r="37" spans="1:31" s="497" customFormat="1" ht="16.5" hidden="1" customHeight="1" x14ac:dyDescent="0.3">
      <c r="A37" s="575" t="str">
        <f>IF(AND(A33=TRUE,H31="Split System AC",H36="Annual Professional Maintenance"),0.01,IF(AND(A33=TRUE,H31="Split System AC",H36="Seldom or Never Maintained"),"Not Allowed with DOE Funds on Job",IF(AND(A33=TRUE,H31="Heat Pump",H36="Annual Professional Maintenance"),0.01,IF(AND(A33=TRUE,H31="Heat Pump",H36="Seldom or Never Maintained"),"Not Allowed with DOE Funds on Job",IF(AND(A33=TRUE,H31="Evaporative Cooler",H36="Annual Professional Maintenance"),"Not Allowed with DOE Funds on Job",IF(AND(A33=TRUE,H31="Evaporative Cooler",H36="Seldom or Never Maintained"),"Not Allowed with DOE Funds on Job",""))))))</f>
        <v/>
      </c>
      <c r="B37" s="576" t="str">
        <f>IF(AND(B33=TRUE,H31="Split System AC",H36="Annual Professional Maintenance"),0.01,IF(AND(B33=TRUE,H31="Split System AC",H36="Seldom or Never Maintained"),0.03,IF(AND(B33=TRUE,H31="Heat Pump",H36="Annual Professional Maintenance"),0.01,IF(AND(B33=TRUE,H31="Heat Pump",H36="Seldom or Never Maintained"),0.03,IF(AND(B33=TRUE,H31="Evaporative Cooler",H36="Annual Professional Maintenance"),"See Best Practice for Guidance",IF(AND(B33=TRUE,H31="Evaporative Cooler",H36="Seldom or Never Maintained"),"See Best Practice for Guidance",""))))))</f>
        <v/>
      </c>
      <c r="C37" s="577" t="str">
        <f>IF(AND(C33=TRUE,H31="Split System AC",H36="Annual Professional Maintenance"),0.01,IF(AND(C33=TRUE,H31="Split System AC",H36="Seldom or Never Maintained"),"Not Allowed with DOE Funds on the Job",IF(AND(C33=TRUE,H31="Heat Pump",H36="Annual Professional Maintenance"),0.01,IF(AND(C33=TRUE,H31="Heat Pump",H36="Seldom or Never Maintained"),"Not Allowed with DOE Funds on the Job",IF(AND(C33=TRUE,H31="Evaporative Cooler",H36="Annual Professional Maintenance"),"Not Allowed with DOE Funds on the Job",IF(AND(C33=TRUE,H31="Evaporative Cooler",H36="Seldom or Never Maintained"),"Not Allowed with DOE Funds on the Job",""))))))</f>
        <v/>
      </c>
      <c r="D37" s="578"/>
      <c r="E37" s="578"/>
      <c r="F37" s="578"/>
      <c r="G37" s="578"/>
      <c r="H37" s="529" t="str">
        <f>IF(A33=TRUE,A37,IF(B33=TRUE,B37,IF(C33=TRUE,C37,"")))</f>
        <v/>
      </c>
      <c r="I37" s="538"/>
      <c r="J37" s="579"/>
      <c r="L37" s="580"/>
      <c r="M37" s="581"/>
      <c r="W37" s="582"/>
      <c r="X37" s="582"/>
      <c r="Y37" s="582"/>
      <c r="Z37" s="582"/>
      <c r="AA37" s="582"/>
      <c r="AB37" s="582"/>
      <c r="AC37" s="582"/>
      <c r="AD37" s="583"/>
      <c r="AE37" s="583"/>
    </row>
    <row r="38" spans="1:31" ht="16.5" customHeight="1" thickBot="1" x14ac:dyDescent="0.35">
      <c r="A38" s="1023" t="s">
        <v>45</v>
      </c>
      <c r="B38" s="1024"/>
      <c r="C38" s="1024"/>
      <c r="D38" s="1024"/>
      <c r="E38" s="1024"/>
      <c r="F38" s="1024"/>
      <c r="G38" s="1024"/>
      <c r="H38" s="1025" t="str">
        <f>H37</f>
        <v/>
      </c>
      <c r="I38" s="1026"/>
      <c r="J38" s="1027"/>
      <c r="L38" s="568" t="s">
        <v>44</v>
      </c>
      <c r="M38" s="464" t="s">
        <v>43</v>
      </c>
      <c r="AD38" s="456">
        <v>2005</v>
      </c>
      <c r="AE38" s="456">
        <v>12</v>
      </c>
    </row>
    <row r="39" spans="1:31" s="497" customFormat="1" ht="16.5" hidden="1" customHeight="1" thickBot="1" x14ac:dyDescent="0.35">
      <c r="A39" s="584">
        <f>J3-H32</f>
        <v>0</v>
      </c>
      <c r="B39" s="576" t="str">
        <f>IF(AND(A33=TRUE,H31="Split System AC",H36="Annual Professional Maintenance"),ROUND(I34*(1-A37)^A39,1),IF(AND(A33=TRUE,H31="Split System AC",H36="Seldom or Never Maintained"),I34,IF(AND(A33=TRUE,H31="Heat Pump",H36="Annual Professional Maintenance"),ROUND(I34*(1-A37)^A39,1),IF(AND(A33=TRUE,H31="Heat Pump",H36="Seldom or Never Maintained"),I34,IF(AND(A33=TRUE,H31="Evaporative Cooler",H36="Annual Professional Maintenance"),"See Best Practices for Guidance",IF(AND(A33=TRUE,H31="Evaporative Cooler",H36="Seldom or Never Maintained"),"See Best Practices for Guidance",""))))))</f>
        <v/>
      </c>
      <c r="C39" s="576" t="str">
        <f>IF(AND(B33=TRUE,H31="Split System AC",H36="Annual Professional Maintenance"),ROUND(I34*(1-B37)^A39,1),IF(AND(B33=TRUE,H31="Split System AC",H36="Seldom or Never Maintained"),ROUND(I34*(1-B37)^A39,1),IF(AND(B33=TRUE,H31="Heat Pump",H36="Annual Professional Maintenance"),ROUND(I34*(1-B37)^A39,1),IF(AND(B33=TRUE,H31="Heat Pump",H36="Seldom or Never Maintained"),ROUND(I34*(1-B37)^A39,1),IF(AND(B33=TRUE,H31="Evaporative Cooler",H36="Annual Professional Maintenance"),"See Best Practices for Guidance",IF(AND(B33=TRUE,H31="Evaporative Cooler",H36="Seldom or Never Maintained"),"See Best Practices for Guidance",""))))))</f>
        <v/>
      </c>
      <c r="D39" s="576" t="str">
        <f>IF(AND(C33=TRUE,H31="Split System AC",H36="Annual Professional Maintenance"),ROUND(I34*(1-C37)^A39,1),IF(AND(C33=TRUE,H31="Split System AC",H36="Seldom or Never Maintained"),I34,IF(AND(C33=TRUE,H31="Heat Pump",H36="Annual Professional Maintenance"),ROUND(I34*(1-C37)^A39,1),IF(AND(C33=TRUE,H31="Heat Pump",H36="Seldom or Never Maintained"),I34,IF(AND(C33=TRUE,H31="Evaporative Cooler",H36="Annual Professional Maintenance"),"See Best Practices for Guidance",IF(AND(C33=TRUE,H31="Evaporative Cooler",H36="Seldom or Never Maintained"),"See Best Practices for Guidance",""))))))</f>
        <v/>
      </c>
      <c r="E39" s="576"/>
      <c r="F39" s="529"/>
      <c r="G39" s="585" t="b">
        <f>IF(C4&gt;1,CONCATENATE(B39,C39,D39,""))</f>
        <v>0</v>
      </c>
      <c r="H39" s="562" t="str">
        <f>IF(G39="See Best Practices for Guidance",""," SEER")</f>
        <v xml:space="preserve"> SEER</v>
      </c>
      <c r="I39" s="562"/>
      <c r="J39" s="563"/>
      <c r="W39" s="582"/>
      <c r="X39" s="582"/>
      <c r="Y39" s="582"/>
      <c r="Z39" s="582"/>
      <c r="AA39" s="582"/>
      <c r="AB39" s="582"/>
      <c r="AC39" s="582"/>
    </row>
    <row r="40" spans="1:31" ht="16.5" customHeight="1" thickBot="1" x14ac:dyDescent="0.35">
      <c r="A40" s="586" t="s">
        <v>42</v>
      </c>
      <c r="B40" s="587"/>
      <c r="C40" s="587"/>
      <c r="D40" s="587"/>
      <c r="E40" s="587"/>
      <c r="F40" s="587"/>
      <c r="G40" s="587"/>
      <c r="H40" s="1028" t="str">
        <f>IF(H32&gt;1980,CONCATENATE(G39,H39),"")</f>
        <v/>
      </c>
      <c r="I40" s="1029"/>
      <c r="J40" s="1030"/>
      <c r="L40" s="568" t="s">
        <v>41</v>
      </c>
      <c r="M40" s="464" t="s">
        <v>40</v>
      </c>
      <c r="AD40" s="456">
        <v>2006</v>
      </c>
      <c r="AE40" s="456">
        <v>12</v>
      </c>
    </row>
    <row r="41" spans="1:31" ht="16.5" customHeight="1" x14ac:dyDescent="0.3">
      <c r="A41" s="548" t="s">
        <v>39</v>
      </c>
      <c r="B41" s="453"/>
      <c r="C41" s="453"/>
      <c r="D41" s="453"/>
      <c r="E41" s="453"/>
      <c r="F41" s="453"/>
      <c r="G41" s="453"/>
      <c r="H41"/>
      <c r="I41" s="453"/>
      <c r="J41" s="453"/>
      <c r="L41" s="568"/>
      <c r="M41" s="471"/>
      <c r="AD41" s="456">
        <v>2007</v>
      </c>
      <c r="AE41" s="456">
        <v>12</v>
      </c>
    </row>
    <row r="42" spans="1:31" ht="16.5" customHeight="1" x14ac:dyDescent="0.3">
      <c r="A42" s="548" t="s">
        <v>38</v>
      </c>
      <c r="B42" s="453"/>
      <c r="C42" s="453"/>
      <c r="D42" s="453"/>
      <c r="E42" s="453"/>
      <c r="F42" s="453"/>
      <c r="G42" s="453"/>
      <c r="H42"/>
      <c r="J42" s="453"/>
      <c r="AD42" s="456">
        <v>2008</v>
      </c>
      <c r="AE42" s="456">
        <v>12</v>
      </c>
    </row>
    <row r="43" spans="1:31" ht="16.5" customHeight="1" x14ac:dyDescent="0.3">
      <c r="A43" s="548" t="s">
        <v>37</v>
      </c>
      <c r="B43" s="453"/>
      <c r="C43" s="453"/>
      <c r="D43" s="453"/>
      <c r="E43" s="453"/>
      <c r="F43" s="453"/>
      <c r="G43" s="453"/>
      <c r="H43"/>
      <c r="J43"/>
      <c r="AD43" s="456">
        <v>2009</v>
      </c>
      <c r="AE43" s="456">
        <v>14</v>
      </c>
    </row>
    <row r="44" spans="1:31" ht="16.5" customHeight="1" x14ac:dyDescent="0.3">
      <c r="A44" s="548" t="s">
        <v>36</v>
      </c>
      <c r="B44" s="453"/>
      <c r="C44" s="453"/>
      <c r="D44" s="453"/>
      <c r="E44" s="453"/>
      <c r="F44" s="453"/>
      <c r="G44" s="453"/>
      <c r="H44" s="234"/>
      <c r="I44"/>
      <c r="J44"/>
      <c r="AD44" s="456">
        <v>2010</v>
      </c>
      <c r="AE44" s="456">
        <v>14</v>
      </c>
    </row>
    <row r="45" spans="1:31" ht="16.5" customHeight="1" x14ac:dyDescent="0.3">
      <c r="A45" s="588" t="s">
        <v>35</v>
      </c>
      <c r="B45" s="453"/>
      <c r="C45" s="453"/>
      <c r="D45" s="453"/>
      <c r="E45" s="453"/>
      <c r="F45" s="453"/>
      <c r="G45" s="453"/>
      <c r="H45" s="234"/>
      <c r="J45" s="589" t="s">
        <v>871</v>
      </c>
      <c r="AD45" s="456">
        <v>2011</v>
      </c>
      <c r="AE45" s="456">
        <v>14</v>
      </c>
    </row>
    <row r="46" spans="1:31" ht="16.5" customHeight="1" x14ac:dyDescent="0.3">
      <c r="A46" s="588"/>
      <c r="B46" s="453"/>
      <c r="C46" s="453"/>
      <c r="D46" s="453"/>
      <c r="E46" s="453"/>
      <c r="F46" s="453"/>
      <c r="G46" s="453"/>
      <c r="H46" s="234"/>
      <c r="J46" s="589"/>
      <c r="AD46" s="456">
        <v>2012</v>
      </c>
      <c r="AE46" s="456">
        <v>14</v>
      </c>
    </row>
    <row r="47" spans="1:31" ht="16.5" customHeight="1" x14ac:dyDescent="0.3">
      <c r="A47" s="453"/>
      <c r="B47" s="453"/>
      <c r="C47" s="453"/>
      <c r="D47" s="453"/>
      <c r="E47" s="453"/>
      <c r="F47" s="453"/>
      <c r="G47" s="453"/>
      <c r="H47" s="234"/>
      <c r="I47" s="453"/>
      <c r="AD47" s="456">
        <v>2013</v>
      </c>
      <c r="AE47" s="456">
        <v>14</v>
      </c>
    </row>
    <row r="48" spans="1:31" ht="16.5" customHeight="1" x14ac:dyDescent="0.3">
      <c r="H48" s="234"/>
      <c r="AD48" s="456">
        <v>2014</v>
      </c>
      <c r="AE48" s="456">
        <v>14.5</v>
      </c>
    </row>
    <row r="49" spans="9:31" ht="16.5" customHeight="1" x14ac:dyDescent="0.3">
      <c r="AD49" s="456">
        <v>2015</v>
      </c>
      <c r="AE49" s="456">
        <v>14.5</v>
      </c>
    </row>
    <row r="50" spans="9:31" ht="16.5" customHeight="1" x14ac:dyDescent="0.3">
      <c r="AD50" s="456">
        <v>2016</v>
      </c>
      <c r="AE50" s="456">
        <v>15</v>
      </c>
    </row>
    <row r="51" spans="9:31" ht="16.5" customHeight="1" x14ac:dyDescent="0.3">
      <c r="I51"/>
      <c r="J51" s="590"/>
      <c r="AD51" s="456">
        <v>2017</v>
      </c>
      <c r="AE51" s="456">
        <v>15</v>
      </c>
    </row>
    <row r="52" spans="9:31" ht="16.5" customHeight="1" x14ac:dyDescent="0.3">
      <c r="AD52" s="456">
        <v>2018</v>
      </c>
      <c r="AE52" s="456">
        <v>15</v>
      </c>
    </row>
    <row r="53" spans="9:31" ht="16.5" customHeight="1" x14ac:dyDescent="0.3">
      <c r="J53" s="591"/>
      <c r="AD53" s="456">
        <v>2019</v>
      </c>
      <c r="AE53" s="456">
        <v>15</v>
      </c>
    </row>
    <row r="54" spans="9:31" ht="16.5" customHeight="1" x14ac:dyDescent="0.3">
      <c r="AD54" s="456">
        <v>2020</v>
      </c>
      <c r="AE54" s="456">
        <v>15</v>
      </c>
    </row>
  </sheetData>
  <mergeCells count="40">
    <mergeCell ref="A38:G38"/>
    <mergeCell ref="H38:J38"/>
    <mergeCell ref="H40:J40"/>
    <mergeCell ref="A31:G31"/>
    <mergeCell ref="H31:J31"/>
    <mergeCell ref="A32:G32"/>
    <mergeCell ref="H32:J32"/>
    <mergeCell ref="A34:G34"/>
    <mergeCell ref="A36:G36"/>
    <mergeCell ref="H36:J36"/>
    <mergeCell ref="A20:G20"/>
    <mergeCell ref="H20:J20"/>
    <mergeCell ref="A29:J29"/>
    <mergeCell ref="A30:G30"/>
    <mergeCell ref="H30:J30"/>
    <mergeCell ref="H15:J15"/>
    <mergeCell ref="A16:G16"/>
    <mergeCell ref="A18:G18"/>
    <mergeCell ref="H18:J18"/>
    <mergeCell ref="H19:J19"/>
    <mergeCell ref="A9:G9"/>
    <mergeCell ref="H9:J9"/>
    <mergeCell ref="A12:G12"/>
    <mergeCell ref="I12:J12"/>
    <mergeCell ref="A14:G14"/>
    <mergeCell ref="H14:J14"/>
    <mergeCell ref="A6:G6"/>
    <mergeCell ref="H6:J6"/>
    <mergeCell ref="A7:G7"/>
    <mergeCell ref="H7:J7"/>
    <mergeCell ref="A8:G8"/>
    <mergeCell ref="H8:J8"/>
    <mergeCell ref="A1:J1"/>
    <mergeCell ref="A3:B3"/>
    <mergeCell ref="C3:G3"/>
    <mergeCell ref="H3:I3"/>
    <mergeCell ref="A4:B4"/>
    <mergeCell ref="C4:G4"/>
    <mergeCell ref="A2:B2"/>
    <mergeCell ref="C2:G2"/>
  </mergeCells>
  <dataValidations count="22">
    <dataValidation type="list" allowBlank="1" showInputMessage="1" showErrorMessage="1" promptTitle="Furnace Location" prompt="Select location of existing furnace" sqref="H6:J6">
      <formula1>"Select Furnace Location, Conditioned Space, Unconditioned Space"</formula1>
    </dataValidation>
    <dataValidation type="whole" allowBlank="1" showInputMessage="1" showErrorMessage="1" promptTitle="Current Calendar Year" prompt="Enter the current calendar year as of the date of the assessment." sqref="J3">
      <formula1>0</formula1>
      <formula2>2099</formula2>
    </dataValidation>
    <dataValidation type="list" allowBlank="1" showInputMessage="1" showErrorMessage="1" promptTitle="Furnace Type" prompt="Select furnace type" sqref="H8:J8">
      <formula1>"Select Furnace Type, Gas Furnace, Electric Resistance Furnace, Heat Pump"</formula1>
    </dataValidation>
    <dataValidation allowBlank="1" showInputMessage="1" showErrorMessage="1" promptTitle="Electric Resistance Heat" prompt="Base efficiency for electric resistance heating is considered 100% unless determined otherwise with documented detail test results." sqref="H14:I14"/>
    <dataValidation allowBlank="1" showInputMessage="1" showErrorMessage="1" promptTitle="Gas Unit" prompt="Enter the AFUE/efficiency as found on the combustion analyzer test results during the assessment." sqref="H12"/>
    <dataValidation type="whole" allowBlank="1" showInputMessage="1" showErrorMessage="1" promptTitle="Manufactured Year" prompt="Enter the manufactured year as found on the plate of the existing unit. If the year cannot be determined, the age of this unit must be determined in another way; if age cannot be determined, this calculation is not applicable." sqref="H9:I9">
      <formula1>0</formula1>
      <formula2>2099</formula2>
    </dataValidation>
    <dataValidation type="list" allowBlank="1" showInputMessage="1" showErrorMessage="1" promptTitle="Equipment Maintenance" prompt="Through discussion with the client, select the appropriate maintenance done on the piece of equipment being evaluated." sqref="H18:I18">
      <formula1>"Select Appropriate Maintenance Level, Annual Professional Maintenance, Seldom or Never Maintained"</formula1>
    </dataValidation>
    <dataValidation type="list" allowBlank="1" showInputMessage="1" showErrorMessage="1" promptTitle="Cooling Equipment" prompt="Select central cooling equipment type" sqref="H31:J31">
      <formula1>"Select Cooling Equipment, Split System AC, Heat Pump, Evaporative Cooler"</formula1>
    </dataValidation>
    <dataValidation type="whole" allowBlank="1" showInputMessage="1" showErrorMessage="1" promptTitle="Manufactured Year" prompt="Enter the manufactured year as found on the plate of the existing unit. The manufactured year is either identified individually, or in the serial number (typically within first 4 digits). If age cannot be determined, this calculation is not applicable.._x000a_" sqref="H32:I32">
      <formula1>0</formula1>
      <formula2>2099</formula2>
    </dataValidation>
    <dataValidation allowBlank="1" showInputMessage="1" showErrorMessage="1" promptTitle="Degraded SEER/EER" prompt="This will auto-calculate the degraded SEER/EER of the existing unit. " sqref="H40:I40"/>
    <dataValidation allowBlank="1" showInputMessage="1" showErrorMessage="1" promptTitle="Existing SEER/EER" prompt="Enter the SEER or EER as found on the plate of the existing unit. If SEER/EER cannot be found on unit, refer to Table 3 to the right for approximate SEER/EER for unit._x000a_" sqref="I34"/>
    <dataValidation type="list" allowBlank="1" showInputMessage="1" showErrorMessage="1" promptTitle="Utilized Funding" prompt="Select funding source to be used on the job, not just to replace the heating system" sqref="H30:J30 H7:J7">
      <formula1>"Select Funding Source, DOE, LIHEAP, DOE &amp; LIHEAP"</formula1>
    </dataValidation>
    <dataValidation allowBlank="1" showInputMessage="1" showErrorMessage="1" promptTitle="Heat Pump" prompt="Base efficiency for a heat pump is considered 100% unless determined otherwise with documented detail test results." sqref="I16:I17"/>
    <dataValidation type="list" allowBlank="1" showInputMessage="1" showErrorMessage="1" promptTitle="Equipment Maintenance" prompt="Through discussion with the client, select the appropriate maintenance done on the piece of equipment being evaluated." sqref="H36:J36">
      <formula1>"Select Equipment Maintenance Factor, Annual Professional Maintenance, Seldom or Never Maintained"</formula1>
    </dataValidation>
    <dataValidation allowBlank="1" showInputMessage="1" showErrorMessage="1" prompt="% decrease using amps" sqref="IV65478"/>
    <dataValidation allowBlank="1" showInputMessage="1" showErrorMessage="1" promptTitle="Replacement EER" prompt="Enter the EER found on the (Yellow) Energy Guide of the new replacement unit." sqref="IW65464"/>
    <dataValidation allowBlank="1" showInputMessage="1" showErrorMessage="1" prompt="% EER increase using plate" sqref="IV65475"/>
    <dataValidation allowBlank="1" showInputMessage="1" showErrorMessage="1" promptTitle="Existing Volts" prompt="Enter the amount of volts based on the outlet.  110 volts are used by regular outlets.  220 volts are used by larger ACs." sqref="IT65470 H65471:I65471"/>
    <dataValidation allowBlank="1" showInputMessage="1" showErrorMessage="1" promptTitle="Existing Amps" prompt="Enter the amps found on the plate.  If the amps cannot be found enter the amps reading using a comsuption meter or amp meter." sqref="IT65468 H65469:I65469"/>
    <dataValidation allowBlank="1" showInputMessage="1" showErrorMessage="1" promptTitle="Existing BTUs" prompt="Enter the BTUs if it can be found on the unit.  If it cannot be found the assessor must estimate and take a photo of the unit.  Window units range from 5,000 to 24,000." sqref="IT65466 H65467:I65467"/>
    <dataValidation allowBlank="1" showInputMessage="1" showErrorMessage="1" promptTitle="Existing EER" prompt="Enter the EER as found on the plate of the existing unit.  If the EER cannot be found skip this entry and meter the unit._x000a_" sqref="IT65464 H65465:I65465"/>
    <dataValidation type="list" allowBlank="1" showInputMessage="1" showErrorMessage="1" sqref="C2:G2">
      <formula1>"Htr. 1, Htr. 2, Htr. 3, Htr. 4"</formula1>
    </dataValidation>
  </dataValidations>
  <hyperlinks>
    <hyperlink ref="A45" r:id="rId1"/>
    <hyperlink ref="A27" r:id="rId2"/>
    <hyperlink ref="A32" r:id="rId3" display="Building Intelligence Center"/>
  </hyperlinks>
  <pageMargins left="0.7" right="0.7" top="0.25" bottom="0.25" header="0.3" footer="0.3"/>
  <pageSetup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83"/>
  <sheetViews>
    <sheetView showGridLines="0" topLeftCell="G1" zoomScaleNormal="100" workbookViewId="0">
      <selection activeCell="H3" sqref="H3:J3"/>
    </sheetView>
  </sheetViews>
  <sheetFormatPr defaultRowHeight="16.5" customHeight="1" x14ac:dyDescent="0.3"/>
  <cols>
    <col min="1" max="1" width="42.6640625" style="3" customWidth="1"/>
    <col min="2" max="2" width="31" style="3" customWidth="1"/>
    <col min="3" max="3" width="9" style="3" customWidth="1"/>
    <col min="4" max="4" width="19.6640625" style="3" customWidth="1"/>
    <col min="5" max="5" width="4.6640625" style="3" customWidth="1"/>
    <col min="6" max="6" width="9.109375" style="3"/>
    <col min="7" max="7" width="37.5546875" style="3" customWidth="1"/>
    <col min="8" max="8" width="23.109375" style="3" customWidth="1"/>
    <col min="9" max="9" width="9.109375" style="3"/>
    <col min="10" max="10" width="18.109375" style="3" customWidth="1"/>
    <col min="11" max="11" width="9.109375" style="3"/>
    <col min="12" max="12" width="25.5546875" style="3" customWidth="1"/>
    <col min="13" max="13" width="24.5546875" style="3" customWidth="1"/>
    <col min="14" max="249" width="9.109375" style="3"/>
    <col min="250" max="250" width="32.88671875" style="3" customWidth="1"/>
    <col min="251" max="251" width="12.88671875" style="3" customWidth="1"/>
    <col min="252" max="252" width="9.33203125" style="3" bestFit="1" customWidth="1"/>
    <col min="253" max="253" width="12.88671875" style="3" customWidth="1"/>
    <col min="254" max="254" width="17.33203125" style="3" customWidth="1"/>
    <col min="255" max="255" width="2.109375" style="3" customWidth="1"/>
    <col min="256" max="256" width="9.109375" style="3"/>
    <col min="257" max="257" width="42.6640625" style="3" customWidth="1"/>
    <col min="258" max="258" width="19.6640625" style="3" customWidth="1"/>
    <col min="259" max="259" width="5.6640625" style="3" customWidth="1"/>
    <col min="260" max="260" width="19.6640625" style="3" customWidth="1"/>
    <col min="261" max="261" width="4.6640625" style="3" customWidth="1"/>
    <col min="262" max="505" width="9.109375" style="3"/>
    <col min="506" max="506" width="32.88671875" style="3" customWidth="1"/>
    <col min="507" max="507" width="12.88671875" style="3" customWidth="1"/>
    <col min="508" max="508" width="9.33203125" style="3" bestFit="1" customWidth="1"/>
    <col min="509" max="509" width="12.88671875" style="3" customWidth="1"/>
    <col min="510" max="510" width="17.33203125" style="3" customWidth="1"/>
    <col min="511" max="511" width="2.109375" style="3" customWidth="1"/>
    <col min="512" max="512" width="9.109375" style="3"/>
    <col min="513" max="513" width="42.6640625" style="3" customWidth="1"/>
    <col min="514" max="514" width="19.6640625" style="3" customWidth="1"/>
    <col min="515" max="515" width="5.6640625" style="3" customWidth="1"/>
    <col min="516" max="516" width="19.6640625" style="3" customWidth="1"/>
    <col min="517" max="517" width="4.6640625" style="3" customWidth="1"/>
    <col min="518" max="761" width="9.109375" style="3"/>
    <col min="762" max="762" width="32.88671875" style="3" customWidth="1"/>
    <col min="763" max="763" width="12.88671875" style="3" customWidth="1"/>
    <col min="764" max="764" width="9.33203125" style="3" bestFit="1" customWidth="1"/>
    <col min="765" max="765" width="12.88671875" style="3" customWidth="1"/>
    <col min="766" max="766" width="17.33203125" style="3" customWidth="1"/>
    <col min="767" max="767" width="2.109375" style="3" customWidth="1"/>
    <col min="768" max="768" width="9.109375" style="3"/>
    <col min="769" max="769" width="42.6640625" style="3" customWidth="1"/>
    <col min="770" max="770" width="19.6640625" style="3" customWidth="1"/>
    <col min="771" max="771" width="5.6640625" style="3" customWidth="1"/>
    <col min="772" max="772" width="19.6640625" style="3" customWidth="1"/>
    <col min="773" max="773" width="4.6640625" style="3" customWidth="1"/>
    <col min="774" max="1017" width="9.109375" style="3"/>
    <col min="1018" max="1018" width="32.88671875" style="3" customWidth="1"/>
    <col min="1019" max="1019" width="12.88671875" style="3" customWidth="1"/>
    <col min="1020" max="1020" width="9.33203125" style="3" bestFit="1" customWidth="1"/>
    <col min="1021" max="1021" width="12.88671875" style="3" customWidth="1"/>
    <col min="1022" max="1022" width="17.33203125" style="3" customWidth="1"/>
    <col min="1023" max="1023" width="2.109375" style="3" customWidth="1"/>
    <col min="1024" max="1024" width="9.109375" style="3"/>
    <col min="1025" max="1025" width="42.6640625" style="3" customWidth="1"/>
    <col min="1026" max="1026" width="19.6640625" style="3" customWidth="1"/>
    <col min="1027" max="1027" width="5.6640625" style="3" customWidth="1"/>
    <col min="1028" max="1028" width="19.6640625" style="3" customWidth="1"/>
    <col min="1029" max="1029" width="4.6640625" style="3" customWidth="1"/>
    <col min="1030" max="1273" width="9.109375" style="3"/>
    <col min="1274" max="1274" width="32.88671875" style="3" customWidth="1"/>
    <col min="1275" max="1275" width="12.88671875" style="3" customWidth="1"/>
    <col min="1276" max="1276" width="9.33203125" style="3" bestFit="1" customWidth="1"/>
    <col min="1277" max="1277" width="12.88671875" style="3" customWidth="1"/>
    <col min="1278" max="1278" width="17.33203125" style="3" customWidth="1"/>
    <col min="1279" max="1279" width="2.109375" style="3" customWidth="1"/>
    <col min="1280" max="1280" width="9.109375" style="3"/>
    <col min="1281" max="1281" width="42.6640625" style="3" customWidth="1"/>
    <col min="1282" max="1282" width="19.6640625" style="3" customWidth="1"/>
    <col min="1283" max="1283" width="5.6640625" style="3" customWidth="1"/>
    <col min="1284" max="1284" width="19.6640625" style="3" customWidth="1"/>
    <col min="1285" max="1285" width="4.6640625" style="3" customWidth="1"/>
    <col min="1286" max="1529" width="9.109375" style="3"/>
    <col min="1530" max="1530" width="32.88671875" style="3" customWidth="1"/>
    <col min="1531" max="1531" width="12.88671875" style="3" customWidth="1"/>
    <col min="1532" max="1532" width="9.33203125" style="3" bestFit="1" customWidth="1"/>
    <col min="1533" max="1533" width="12.88671875" style="3" customWidth="1"/>
    <col min="1534" max="1534" width="17.33203125" style="3" customWidth="1"/>
    <col min="1535" max="1535" width="2.109375" style="3" customWidth="1"/>
    <col min="1536" max="1536" width="9.109375" style="3"/>
    <col min="1537" max="1537" width="42.6640625" style="3" customWidth="1"/>
    <col min="1538" max="1538" width="19.6640625" style="3" customWidth="1"/>
    <col min="1539" max="1539" width="5.6640625" style="3" customWidth="1"/>
    <col min="1540" max="1540" width="19.6640625" style="3" customWidth="1"/>
    <col min="1541" max="1541" width="4.6640625" style="3" customWidth="1"/>
    <col min="1542" max="1785" width="9.109375" style="3"/>
    <col min="1786" max="1786" width="32.88671875" style="3" customWidth="1"/>
    <col min="1787" max="1787" width="12.88671875" style="3" customWidth="1"/>
    <col min="1788" max="1788" width="9.33203125" style="3" bestFit="1" customWidth="1"/>
    <col min="1789" max="1789" width="12.88671875" style="3" customWidth="1"/>
    <col min="1790" max="1790" width="17.33203125" style="3" customWidth="1"/>
    <col min="1791" max="1791" width="2.109375" style="3" customWidth="1"/>
    <col min="1792" max="1792" width="9.109375" style="3"/>
    <col min="1793" max="1793" width="42.6640625" style="3" customWidth="1"/>
    <col min="1794" max="1794" width="19.6640625" style="3" customWidth="1"/>
    <col min="1795" max="1795" width="5.6640625" style="3" customWidth="1"/>
    <col min="1796" max="1796" width="19.6640625" style="3" customWidth="1"/>
    <col min="1797" max="1797" width="4.6640625" style="3" customWidth="1"/>
    <col min="1798" max="2041" width="9.109375" style="3"/>
    <col min="2042" max="2042" width="32.88671875" style="3" customWidth="1"/>
    <col min="2043" max="2043" width="12.88671875" style="3" customWidth="1"/>
    <col min="2044" max="2044" width="9.33203125" style="3" bestFit="1" customWidth="1"/>
    <col min="2045" max="2045" width="12.88671875" style="3" customWidth="1"/>
    <col min="2046" max="2046" width="17.33203125" style="3" customWidth="1"/>
    <col min="2047" max="2047" width="2.109375" style="3" customWidth="1"/>
    <col min="2048" max="2048" width="9.109375" style="3"/>
    <col min="2049" max="2049" width="42.6640625" style="3" customWidth="1"/>
    <col min="2050" max="2050" width="19.6640625" style="3" customWidth="1"/>
    <col min="2051" max="2051" width="5.6640625" style="3" customWidth="1"/>
    <col min="2052" max="2052" width="19.6640625" style="3" customWidth="1"/>
    <col min="2053" max="2053" width="4.6640625" style="3" customWidth="1"/>
    <col min="2054" max="2297" width="9.109375" style="3"/>
    <col min="2298" max="2298" width="32.88671875" style="3" customWidth="1"/>
    <col min="2299" max="2299" width="12.88671875" style="3" customWidth="1"/>
    <col min="2300" max="2300" width="9.33203125" style="3" bestFit="1" customWidth="1"/>
    <col min="2301" max="2301" width="12.88671875" style="3" customWidth="1"/>
    <col min="2302" max="2302" width="17.33203125" style="3" customWidth="1"/>
    <col min="2303" max="2303" width="2.109375" style="3" customWidth="1"/>
    <col min="2304" max="2304" width="9.109375" style="3"/>
    <col min="2305" max="2305" width="42.6640625" style="3" customWidth="1"/>
    <col min="2306" max="2306" width="19.6640625" style="3" customWidth="1"/>
    <col min="2307" max="2307" width="5.6640625" style="3" customWidth="1"/>
    <col min="2308" max="2308" width="19.6640625" style="3" customWidth="1"/>
    <col min="2309" max="2309" width="4.6640625" style="3" customWidth="1"/>
    <col min="2310" max="2553" width="9.109375" style="3"/>
    <col min="2554" max="2554" width="32.88671875" style="3" customWidth="1"/>
    <col min="2555" max="2555" width="12.88671875" style="3" customWidth="1"/>
    <col min="2556" max="2556" width="9.33203125" style="3" bestFit="1" customWidth="1"/>
    <col min="2557" max="2557" width="12.88671875" style="3" customWidth="1"/>
    <col min="2558" max="2558" width="17.33203125" style="3" customWidth="1"/>
    <col min="2559" max="2559" width="2.109375" style="3" customWidth="1"/>
    <col min="2560" max="2560" width="9.109375" style="3"/>
    <col min="2561" max="2561" width="42.6640625" style="3" customWidth="1"/>
    <col min="2562" max="2562" width="19.6640625" style="3" customWidth="1"/>
    <col min="2563" max="2563" width="5.6640625" style="3" customWidth="1"/>
    <col min="2564" max="2564" width="19.6640625" style="3" customWidth="1"/>
    <col min="2565" max="2565" width="4.6640625" style="3" customWidth="1"/>
    <col min="2566" max="2809" width="9.109375" style="3"/>
    <col min="2810" max="2810" width="32.88671875" style="3" customWidth="1"/>
    <col min="2811" max="2811" width="12.88671875" style="3" customWidth="1"/>
    <col min="2812" max="2812" width="9.33203125" style="3" bestFit="1" customWidth="1"/>
    <col min="2813" max="2813" width="12.88671875" style="3" customWidth="1"/>
    <col min="2814" max="2814" width="17.33203125" style="3" customWidth="1"/>
    <col min="2815" max="2815" width="2.109375" style="3" customWidth="1"/>
    <col min="2816" max="2816" width="9.109375" style="3"/>
    <col min="2817" max="2817" width="42.6640625" style="3" customWidth="1"/>
    <col min="2818" max="2818" width="19.6640625" style="3" customWidth="1"/>
    <col min="2819" max="2819" width="5.6640625" style="3" customWidth="1"/>
    <col min="2820" max="2820" width="19.6640625" style="3" customWidth="1"/>
    <col min="2821" max="2821" width="4.6640625" style="3" customWidth="1"/>
    <col min="2822" max="3065" width="9.109375" style="3"/>
    <col min="3066" max="3066" width="32.88671875" style="3" customWidth="1"/>
    <col min="3067" max="3067" width="12.88671875" style="3" customWidth="1"/>
    <col min="3068" max="3068" width="9.33203125" style="3" bestFit="1" customWidth="1"/>
    <col min="3069" max="3069" width="12.88671875" style="3" customWidth="1"/>
    <col min="3070" max="3070" width="17.33203125" style="3" customWidth="1"/>
    <col min="3071" max="3071" width="2.109375" style="3" customWidth="1"/>
    <col min="3072" max="3072" width="9.109375" style="3"/>
    <col min="3073" max="3073" width="42.6640625" style="3" customWidth="1"/>
    <col min="3074" max="3074" width="19.6640625" style="3" customWidth="1"/>
    <col min="3075" max="3075" width="5.6640625" style="3" customWidth="1"/>
    <col min="3076" max="3076" width="19.6640625" style="3" customWidth="1"/>
    <col min="3077" max="3077" width="4.6640625" style="3" customWidth="1"/>
    <col min="3078" max="3321" width="9.109375" style="3"/>
    <col min="3322" max="3322" width="32.88671875" style="3" customWidth="1"/>
    <col min="3323" max="3323" width="12.88671875" style="3" customWidth="1"/>
    <col min="3324" max="3324" width="9.33203125" style="3" bestFit="1" customWidth="1"/>
    <col min="3325" max="3325" width="12.88671875" style="3" customWidth="1"/>
    <col min="3326" max="3326" width="17.33203125" style="3" customWidth="1"/>
    <col min="3327" max="3327" width="2.109375" style="3" customWidth="1"/>
    <col min="3328" max="3328" width="9.109375" style="3"/>
    <col min="3329" max="3329" width="42.6640625" style="3" customWidth="1"/>
    <col min="3330" max="3330" width="19.6640625" style="3" customWidth="1"/>
    <col min="3331" max="3331" width="5.6640625" style="3" customWidth="1"/>
    <col min="3332" max="3332" width="19.6640625" style="3" customWidth="1"/>
    <col min="3333" max="3333" width="4.6640625" style="3" customWidth="1"/>
    <col min="3334" max="3577" width="9.109375" style="3"/>
    <col min="3578" max="3578" width="32.88671875" style="3" customWidth="1"/>
    <col min="3579" max="3579" width="12.88671875" style="3" customWidth="1"/>
    <col min="3580" max="3580" width="9.33203125" style="3" bestFit="1" customWidth="1"/>
    <col min="3581" max="3581" width="12.88671875" style="3" customWidth="1"/>
    <col min="3582" max="3582" width="17.33203125" style="3" customWidth="1"/>
    <col min="3583" max="3583" width="2.109375" style="3" customWidth="1"/>
    <col min="3584" max="3584" width="9.109375" style="3"/>
    <col min="3585" max="3585" width="42.6640625" style="3" customWidth="1"/>
    <col min="3586" max="3586" width="19.6640625" style="3" customWidth="1"/>
    <col min="3587" max="3587" width="5.6640625" style="3" customWidth="1"/>
    <col min="3588" max="3588" width="19.6640625" style="3" customWidth="1"/>
    <col min="3589" max="3589" width="4.6640625" style="3" customWidth="1"/>
    <col min="3590" max="3833" width="9.109375" style="3"/>
    <col min="3834" max="3834" width="32.88671875" style="3" customWidth="1"/>
    <col min="3835" max="3835" width="12.88671875" style="3" customWidth="1"/>
    <col min="3836" max="3836" width="9.33203125" style="3" bestFit="1" customWidth="1"/>
    <col min="3837" max="3837" width="12.88671875" style="3" customWidth="1"/>
    <col min="3838" max="3838" width="17.33203125" style="3" customWidth="1"/>
    <col min="3839" max="3839" width="2.109375" style="3" customWidth="1"/>
    <col min="3840" max="3840" width="9.109375" style="3"/>
    <col min="3841" max="3841" width="42.6640625" style="3" customWidth="1"/>
    <col min="3842" max="3842" width="19.6640625" style="3" customWidth="1"/>
    <col min="3843" max="3843" width="5.6640625" style="3" customWidth="1"/>
    <col min="3844" max="3844" width="19.6640625" style="3" customWidth="1"/>
    <col min="3845" max="3845" width="4.6640625" style="3" customWidth="1"/>
    <col min="3846" max="4089" width="9.109375" style="3"/>
    <col min="4090" max="4090" width="32.88671875" style="3" customWidth="1"/>
    <col min="4091" max="4091" width="12.88671875" style="3" customWidth="1"/>
    <col min="4092" max="4092" width="9.33203125" style="3" bestFit="1" customWidth="1"/>
    <col min="4093" max="4093" width="12.88671875" style="3" customWidth="1"/>
    <col min="4094" max="4094" width="17.33203125" style="3" customWidth="1"/>
    <col min="4095" max="4095" width="2.109375" style="3" customWidth="1"/>
    <col min="4096" max="4096" width="9.109375" style="3"/>
    <col min="4097" max="4097" width="42.6640625" style="3" customWidth="1"/>
    <col min="4098" max="4098" width="19.6640625" style="3" customWidth="1"/>
    <col min="4099" max="4099" width="5.6640625" style="3" customWidth="1"/>
    <col min="4100" max="4100" width="19.6640625" style="3" customWidth="1"/>
    <col min="4101" max="4101" width="4.6640625" style="3" customWidth="1"/>
    <col min="4102" max="4345" width="9.109375" style="3"/>
    <col min="4346" max="4346" width="32.88671875" style="3" customWidth="1"/>
    <col min="4347" max="4347" width="12.88671875" style="3" customWidth="1"/>
    <col min="4348" max="4348" width="9.33203125" style="3" bestFit="1" customWidth="1"/>
    <col min="4349" max="4349" width="12.88671875" style="3" customWidth="1"/>
    <col min="4350" max="4350" width="17.33203125" style="3" customWidth="1"/>
    <col min="4351" max="4351" width="2.109375" style="3" customWidth="1"/>
    <col min="4352" max="4352" width="9.109375" style="3"/>
    <col min="4353" max="4353" width="42.6640625" style="3" customWidth="1"/>
    <col min="4354" max="4354" width="19.6640625" style="3" customWidth="1"/>
    <col min="4355" max="4355" width="5.6640625" style="3" customWidth="1"/>
    <col min="4356" max="4356" width="19.6640625" style="3" customWidth="1"/>
    <col min="4357" max="4357" width="4.6640625" style="3" customWidth="1"/>
    <col min="4358" max="4601" width="9.109375" style="3"/>
    <col min="4602" max="4602" width="32.88671875" style="3" customWidth="1"/>
    <col min="4603" max="4603" width="12.88671875" style="3" customWidth="1"/>
    <col min="4604" max="4604" width="9.33203125" style="3" bestFit="1" customWidth="1"/>
    <col min="4605" max="4605" width="12.88671875" style="3" customWidth="1"/>
    <col min="4606" max="4606" width="17.33203125" style="3" customWidth="1"/>
    <col min="4607" max="4607" width="2.109375" style="3" customWidth="1"/>
    <col min="4608" max="4608" width="9.109375" style="3"/>
    <col min="4609" max="4609" width="42.6640625" style="3" customWidth="1"/>
    <col min="4610" max="4610" width="19.6640625" style="3" customWidth="1"/>
    <col min="4611" max="4611" width="5.6640625" style="3" customWidth="1"/>
    <col min="4612" max="4612" width="19.6640625" style="3" customWidth="1"/>
    <col min="4613" max="4613" width="4.6640625" style="3" customWidth="1"/>
    <col min="4614" max="4857" width="9.109375" style="3"/>
    <col min="4858" max="4858" width="32.88671875" style="3" customWidth="1"/>
    <col min="4859" max="4859" width="12.88671875" style="3" customWidth="1"/>
    <col min="4860" max="4860" width="9.33203125" style="3" bestFit="1" customWidth="1"/>
    <col min="4861" max="4861" width="12.88671875" style="3" customWidth="1"/>
    <col min="4862" max="4862" width="17.33203125" style="3" customWidth="1"/>
    <col min="4863" max="4863" width="2.109375" style="3" customWidth="1"/>
    <col min="4864" max="4864" width="9.109375" style="3"/>
    <col min="4865" max="4865" width="42.6640625" style="3" customWidth="1"/>
    <col min="4866" max="4866" width="19.6640625" style="3" customWidth="1"/>
    <col min="4867" max="4867" width="5.6640625" style="3" customWidth="1"/>
    <col min="4868" max="4868" width="19.6640625" style="3" customWidth="1"/>
    <col min="4869" max="4869" width="4.6640625" style="3" customWidth="1"/>
    <col min="4870" max="5113" width="9.109375" style="3"/>
    <col min="5114" max="5114" width="32.88671875" style="3" customWidth="1"/>
    <col min="5115" max="5115" width="12.88671875" style="3" customWidth="1"/>
    <col min="5116" max="5116" width="9.33203125" style="3" bestFit="1" customWidth="1"/>
    <col min="5117" max="5117" width="12.88671875" style="3" customWidth="1"/>
    <col min="5118" max="5118" width="17.33203125" style="3" customWidth="1"/>
    <col min="5119" max="5119" width="2.109375" style="3" customWidth="1"/>
    <col min="5120" max="5120" width="9.109375" style="3"/>
    <col min="5121" max="5121" width="42.6640625" style="3" customWidth="1"/>
    <col min="5122" max="5122" width="19.6640625" style="3" customWidth="1"/>
    <col min="5123" max="5123" width="5.6640625" style="3" customWidth="1"/>
    <col min="5124" max="5124" width="19.6640625" style="3" customWidth="1"/>
    <col min="5125" max="5125" width="4.6640625" style="3" customWidth="1"/>
    <col min="5126" max="5369" width="9.109375" style="3"/>
    <col min="5370" max="5370" width="32.88671875" style="3" customWidth="1"/>
    <col min="5371" max="5371" width="12.88671875" style="3" customWidth="1"/>
    <col min="5372" max="5372" width="9.33203125" style="3" bestFit="1" customWidth="1"/>
    <col min="5373" max="5373" width="12.88671875" style="3" customWidth="1"/>
    <col min="5374" max="5374" width="17.33203125" style="3" customWidth="1"/>
    <col min="5375" max="5375" width="2.109375" style="3" customWidth="1"/>
    <col min="5376" max="5376" width="9.109375" style="3"/>
    <col min="5377" max="5377" width="42.6640625" style="3" customWidth="1"/>
    <col min="5378" max="5378" width="19.6640625" style="3" customWidth="1"/>
    <col min="5379" max="5379" width="5.6640625" style="3" customWidth="1"/>
    <col min="5380" max="5380" width="19.6640625" style="3" customWidth="1"/>
    <col min="5381" max="5381" width="4.6640625" style="3" customWidth="1"/>
    <col min="5382" max="5625" width="9.109375" style="3"/>
    <col min="5626" max="5626" width="32.88671875" style="3" customWidth="1"/>
    <col min="5627" max="5627" width="12.88671875" style="3" customWidth="1"/>
    <col min="5628" max="5628" width="9.33203125" style="3" bestFit="1" customWidth="1"/>
    <col min="5629" max="5629" width="12.88671875" style="3" customWidth="1"/>
    <col min="5630" max="5630" width="17.33203125" style="3" customWidth="1"/>
    <col min="5631" max="5631" width="2.109375" style="3" customWidth="1"/>
    <col min="5632" max="5632" width="9.109375" style="3"/>
    <col min="5633" max="5633" width="42.6640625" style="3" customWidth="1"/>
    <col min="5634" max="5634" width="19.6640625" style="3" customWidth="1"/>
    <col min="5635" max="5635" width="5.6640625" style="3" customWidth="1"/>
    <col min="5636" max="5636" width="19.6640625" style="3" customWidth="1"/>
    <col min="5637" max="5637" width="4.6640625" style="3" customWidth="1"/>
    <col min="5638" max="5881" width="9.109375" style="3"/>
    <col min="5882" max="5882" width="32.88671875" style="3" customWidth="1"/>
    <col min="5883" max="5883" width="12.88671875" style="3" customWidth="1"/>
    <col min="5884" max="5884" width="9.33203125" style="3" bestFit="1" customWidth="1"/>
    <col min="5885" max="5885" width="12.88671875" style="3" customWidth="1"/>
    <col min="5886" max="5886" width="17.33203125" style="3" customWidth="1"/>
    <col min="5887" max="5887" width="2.109375" style="3" customWidth="1"/>
    <col min="5888" max="5888" width="9.109375" style="3"/>
    <col min="5889" max="5889" width="42.6640625" style="3" customWidth="1"/>
    <col min="5890" max="5890" width="19.6640625" style="3" customWidth="1"/>
    <col min="5891" max="5891" width="5.6640625" style="3" customWidth="1"/>
    <col min="5892" max="5892" width="19.6640625" style="3" customWidth="1"/>
    <col min="5893" max="5893" width="4.6640625" style="3" customWidth="1"/>
    <col min="5894" max="6137" width="9.109375" style="3"/>
    <col min="6138" max="6138" width="32.88671875" style="3" customWidth="1"/>
    <col min="6139" max="6139" width="12.88671875" style="3" customWidth="1"/>
    <col min="6140" max="6140" width="9.33203125" style="3" bestFit="1" customWidth="1"/>
    <col min="6141" max="6141" width="12.88671875" style="3" customWidth="1"/>
    <col min="6142" max="6142" width="17.33203125" style="3" customWidth="1"/>
    <col min="6143" max="6143" width="2.109375" style="3" customWidth="1"/>
    <col min="6144" max="6144" width="9.109375" style="3"/>
    <col min="6145" max="6145" width="42.6640625" style="3" customWidth="1"/>
    <col min="6146" max="6146" width="19.6640625" style="3" customWidth="1"/>
    <col min="6147" max="6147" width="5.6640625" style="3" customWidth="1"/>
    <col min="6148" max="6148" width="19.6640625" style="3" customWidth="1"/>
    <col min="6149" max="6149" width="4.6640625" style="3" customWidth="1"/>
    <col min="6150" max="6393" width="9.109375" style="3"/>
    <col min="6394" max="6394" width="32.88671875" style="3" customWidth="1"/>
    <col min="6395" max="6395" width="12.88671875" style="3" customWidth="1"/>
    <col min="6396" max="6396" width="9.33203125" style="3" bestFit="1" customWidth="1"/>
    <col min="6397" max="6397" width="12.88671875" style="3" customWidth="1"/>
    <col min="6398" max="6398" width="17.33203125" style="3" customWidth="1"/>
    <col min="6399" max="6399" width="2.109375" style="3" customWidth="1"/>
    <col min="6400" max="6400" width="9.109375" style="3"/>
    <col min="6401" max="6401" width="42.6640625" style="3" customWidth="1"/>
    <col min="6402" max="6402" width="19.6640625" style="3" customWidth="1"/>
    <col min="6403" max="6403" width="5.6640625" style="3" customWidth="1"/>
    <col min="6404" max="6404" width="19.6640625" style="3" customWidth="1"/>
    <col min="6405" max="6405" width="4.6640625" style="3" customWidth="1"/>
    <col min="6406" max="6649" width="9.109375" style="3"/>
    <col min="6650" max="6650" width="32.88671875" style="3" customWidth="1"/>
    <col min="6651" max="6651" width="12.88671875" style="3" customWidth="1"/>
    <col min="6652" max="6652" width="9.33203125" style="3" bestFit="1" customWidth="1"/>
    <col min="6653" max="6653" width="12.88671875" style="3" customWidth="1"/>
    <col min="6654" max="6654" width="17.33203125" style="3" customWidth="1"/>
    <col min="6655" max="6655" width="2.109375" style="3" customWidth="1"/>
    <col min="6656" max="6656" width="9.109375" style="3"/>
    <col min="6657" max="6657" width="42.6640625" style="3" customWidth="1"/>
    <col min="6658" max="6658" width="19.6640625" style="3" customWidth="1"/>
    <col min="6659" max="6659" width="5.6640625" style="3" customWidth="1"/>
    <col min="6660" max="6660" width="19.6640625" style="3" customWidth="1"/>
    <col min="6661" max="6661" width="4.6640625" style="3" customWidth="1"/>
    <col min="6662" max="6905" width="9.109375" style="3"/>
    <col min="6906" max="6906" width="32.88671875" style="3" customWidth="1"/>
    <col min="6907" max="6907" width="12.88671875" style="3" customWidth="1"/>
    <col min="6908" max="6908" width="9.33203125" style="3" bestFit="1" customWidth="1"/>
    <col min="6909" max="6909" width="12.88671875" style="3" customWidth="1"/>
    <col min="6910" max="6910" width="17.33203125" style="3" customWidth="1"/>
    <col min="6911" max="6911" width="2.109375" style="3" customWidth="1"/>
    <col min="6912" max="6912" width="9.109375" style="3"/>
    <col min="6913" max="6913" width="42.6640625" style="3" customWidth="1"/>
    <col min="6914" max="6914" width="19.6640625" style="3" customWidth="1"/>
    <col min="6915" max="6915" width="5.6640625" style="3" customWidth="1"/>
    <col min="6916" max="6916" width="19.6640625" style="3" customWidth="1"/>
    <col min="6917" max="6917" width="4.6640625" style="3" customWidth="1"/>
    <col min="6918" max="7161" width="9.109375" style="3"/>
    <col min="7162" max="7162" width="32.88671875" style="3" customWidth="1"/>
    <col min="7163" max="7163" width="12.88671875" style="3" customWidth="1"/>
    <col min="7164" max="7164" width="9.33203125" style="3" bestFit="1" customWidth="1"/>
    <col min="7165" max="7165" width="12.88671875" style="3" customWidth="1"/>
    <col min="7166" max="7166" width="17.33203125" style="3" customWidth="1"/>
    <col min="7167" max="7167" width="2.109375" style="3" customWidth="1"/>
    <col min="7168" max="7168" width="9.109375" style="3"/>
    <col min="7169" max="7169" width="42.6640625" style="3" customWidth="1"/>
    <col min="7170" max="7170" width="19.6640625" style="3" customWidth="1"/>
    <col min="7171" max="7171" width="5.6640625" style="3" customWidth="1"/>
    <col min="7172" max="7172" width="19.6640625" style="3" customWidth="1"/>
    <col min="7173" max="7173" width="4.6640625" style="3" customWidth="1"/>
    <col min="7174" max="7417" width="9.109375" style="3"/>
    <col min="7418" max="7418" width="32.88671875" style="3" customWidth="1"/>
    <col min="7419" max="7419" width="12.88671875" style="3" customWidth="1"/>
    <col min="7420" max="7420" width="9.33203125" style="3" bestFit="1" customWidth="1"/>
    <col min="7421" max="7421" width="12.88671875" style="3" customWidth="1"/>
    <col min="7422" max="7422" width="17.33203125" style="3" customWidth="1"/>
    <col min="7423" max="7423" width="2.109375" style="3" customWidth="1"/>
    <col min="7424" max="7424" width="9.109375" style="3"/>
    <col min="7425" max="7425" width="42.6640625" style="3" customWidth="1"/>
    <col min="7426" max="7426" width="19.6640625" style="3" customWidth="1"/>
    <col min="7427" max="7427" width="5.6640625" style="3" customWidth="1"/>
    <col min="7428" max="7428" width="19.6640625" style="3" customWidth="1"/>
    <col min="7429" max="7429" width="4.6640625" style="3" customWidth="1"/>
    <col min="7430" max="7673" width="9.109375" style="3"/>
    <col min="7674" max="7674" width="32.88671875" style="3" customWidth="1"/>
    <col min="7675" max="7675" width="12.88671875" style="3" customWidth="1"/>
    <col min="7676" max="7676" width="9.33203125" style="3" bestFit="1" customWidth="1"/>
    <col min="7677" max="7677" width="12.88671875" style="3" customWidth="1"/>
    <col min="7678" max="7678" width="17.33203125" style="3" customWidth="1"/>
    <col min="7679" max="7679" width="2.109375" style="3" customWidth="1"/>
    <col min="7680" max="7680" width="9.109375" style="3"/>
    <col min="7681" max="7681" width="42.6640625" style="3" customWidth="1"/>
    <col min="7682" max="7682" width="19.6640625" style="3" customWidth="1"/>
    <col min="7683" max="7683" width="5.6640625" style="3" customWidth="1"/>
    <col min="7684" max="7684" width="19.6640625" style="3" customWidth="1"/>
    <col min="7685" max="7685" width="4.6640625" style="3" customWidth="1"/>
    <col min="7686" max="7929" width="9.109375" style="3"/>
    <col min="7930" max="7930" width="32.88671875" style="3" customWidth="1"/>
    <col min="7931" max="7931" width="12.88671875" style="3" customWidth="1"/>
    <col min="7932" max="7932" width="9.33203125" style="3" bestFit="1" customWidth="1"/>
    <col min="7933" max="7933" width="12.88671875" style="3" customWidth="1"/>
    <col min="7934" max="7934" width="17.33203125" style="3" customWidth="1"/>
    <col min="7935" max="7935" width="2.109375" style="3" customWidth="1"/>
    <col min="7936" max="7936" width="9.109375" style="3"/>
    <col min="7937" max="7937" width="42.6640625" style="3" customWidth="1"/>
    <col min="7938" max="7938" width="19.6640625" style="3" customWidth="1"/>
    <col min="7939" max="7939" width="5.6640625" style="3" customWidth="1"/>
    <col min="7940" max="7940" width="19.6640625" style="3" customWidth="1"/>
    <col min="7941" max="7941" width="4.6640625" style="3" customWidth="1"/>
    <col min="7942" max="8185" width="9.109375" style="3"/>
    <col min="8186" max="8186" width="32.88671875" style="3" customWidth="1"/>
    <col min="8187" max="8187" width="12.88671875" style="3" customWidth="1"/>
    <col min="8188" max="8188" width="9.33203125" style="3" bestFit="1" customWidth="1"/>
    <col min="8189" max="8189" width="12.88671875" style="3" customWidth="1"/>
    <col min="8190" max="8190" width="17.33203125" style="3" customWidth="1"/>
    <col min="8191" max="8191" width="2.109375" style="3" customWidth="1"/>
    <col min="8192" max="8192" width="9.109375" style="3"/>
    <col min="8193" max="8193" width="42.6640625" style="3" customWidth="1"/>
    <col min="8194" max="8194" width="19.6640625" style="3" customWidth="1"/>
    <col min="8195" max="8195" width="5.6640625" style="3" customWidth="1"/>
    <col min="8196" max="8196" width="19.6640625" style="3" customWidth="1"/>
    <col min="8197" max="8197" width="4.6640625" style="3" customWidth="1"/>
    <col min="8198" max="8441" width="9.109375" style="3"/>
    <col min="8442" max="8442" width="32.88671875" style="3" customWidth="1"/>
    <col min="8443" max="8443" width="12.88671875" style="3" customWidth="1"/>
    <col min="8444" max="8444" width="9.33203125" style="3" bestFit="1" customWidth="1"/>
    <col min="8445" max="8445" width="12.88671875" style="3" customWidth="1"/>
    <col min="8446" max="8446" width="17.33203125" style="3" customWidth="1"/>
    <col min="8447" max="8447" width="2.109375" style="3" customWidth="1"/>
    <col min="8448" max="8448" width="9.109375" style="3"/>
    <col min="8449" max="8449" width="42.6640625" style="3" customWidth="1"/>
    <col min="8450" max="8450" width="19.6640625" style="3" customWidth="1"/>
    <col min="8451" max="8451" width="5.6640625" style="3" customWidth="1"/>
    <col min="8452" max="8452" width="19.6640625" style="3" customWidth="1"/>
    <col min="8453" max="8453" width="4.6640625" style="3" customWidth="1"/>
    <col min="8454" max="8697" width="9.109375" style="3"/>
    <col min="8698" max="8698" width="32.88671875" style="3" customWidth="1"/>
    <col min="8699" max="8699" width="12.88671875" style="3" customWidth="1"/>
    <col min="8700" max="8700" width="9.33203125" style="3" bestFit="1" customWidth="1"/>
    <col min="8701" max="8701" width="12.88671875" style="3" customWidth="1"/>
    <col min="8702" max="8702" width="17.33203125" style="3" customWidth="1"/>
    <col min="8703" max="8703" width="2.109375" style="3" customWidth="1"/>
    <col min="8704" max="8704" width="9.109375" style="3"/>
    <col min="8705" max="8705" width="42.6640625" style="3" customWidth="1"/>
    <col min="8706" max="8706" width="19.6640625" style="3" customWidth="1"/>
    <col min="8707" max="8707" width="5.6640625" style="3" customWidth="1"/>
    <col min="8708" max="8708" width="19.6640625" style="3" customWidth="1"/>
    <col min="8709" max="8709" width="4.6640625" style="3" customWidth="1"/>
    <col min="8710" max="8953" width="9.109375" style="3"/>
    <col min="8954" max="8954" width="32.88671875" style="3" customWidth="1"/>
    <col min="8955" max="8955" width="12.88671875" style="3" customWidth="1"/>
    <col min="8956" max="8956" width="9.33203125" style="3" bestFit="1" customWidth="1"/>
    <col min="8957" max="8957" width="12.88671875" style="3" customWidth="1"/>
    <col min="8958" max="8958" width="17.33203125" style="3" customWidth="1"/>
    <col min="8959" max="8959" width="2.109375" style="3" customWidth="1"/>
    <col min="8960" max="8960" width="9.109375" style="3"/>
    <col min="8961" max="8961" width="42.6640625" style="3" customWidth="1"/>
    <col min="8962" max="8962" width="19.6640625" style="3" customWidth="1"/>
    <col min="8963" max="8963" width="5.6640625" style="3" customWidth="1"/>
    <col min="8964" max="8964" width="19.6640625" style="3" customWidth="1"/>
    <col min="8965" max="8965" width="4.6640625" style="3" customWidth="1"/>
    <col min="8966" max="9209" width="9.109375" style="3"/>
    <col min="9210" max="9210" width="32.88671875" style="3" customWidth="1"/>
    <col min="9211" max="9211" width="12.88671875" style="3" customWidth="1"/>
    <col min="9212" max="9212" width="9.33203125" style="3" bestFit="1" customWidth="1"/>
    <col min="9213" max="9213" width="12.88671875" style="3" customWidth="1"/>
    <col min="9214" max="9214" width="17.33203125" style="3" customWidth="1"/>
    <col min="9215" max="9215" width="2.109375" style="3" customWidth="1"/>
    <col min="9216" max="9216" width="9.109375" style="3"/>
    <col min="9217" max="9217" width="42.6640625" style="3" customWidth="1"/>
    <col min="9218" max="9218" width="19.6640625" style="3" customWidth="1"/>
    <col min="9219" max="9219" width="5.6640625" style="3" customWidth="1"/>
    <col min="9220" max="9220" width="19.6640625" style="3" customWidth="1"/>
    <col min="9221" max="9221" width="4.6640625" style="3" customWidth="1"/>
    <col min="9222" max="9465" width="9.109375" style="3"/>
    <col min="9466" max="9466" width="32.88671875" style="3" customWidth="1"/>
    <col min="9467" max="9467" width="12.88671875" style="3" customWidth="1"/>
    <col min="9468" max="9468" width="9.33203125" style="3" bestFit="1" customWidth="1"/>
    <col min="9469" max="9469" width="12.88671875" style="3" customWidth="1"/>
    <col min="9470" max="9470" width="17.33203125" style="3" customWidth="1"/>
    <col min="9471" max="9471" width="2.109375" style="3" customWidth="1"/>
    <col min="9472" max="9472" width="9.109375" style="3"/>
    <col min="9473" max="9473" width="42.6640625" style="3" customWidth="1"/>
    <col min="9474" max="9474" width="19.6640625" style="3" customWidth="1"/>
    <col min="9475" max="9475" width="5.6640625" style="3" customWidth="1"/>
    <col min="9476" max="9476" width="19.6640625" style="3" customWidth="1"/>
    <col min="9477" max="9477" width="4.6640625" style="3" customWidth="1"/>
    <col min="9478" max="9721" width="9.109375" style="3"/>
    <col min="9722" max="9722" width="32.88671875" style="3" customWidth="1"/>
    <col min="9723" max="9723" width="12.88671875" style="3" customWidth="1"/>
    <col min="9724" max="9724" width="9.33203125" style="3" bestFit="1" customWidth="1"/>
    <col min="9725" max="9725" width="12.88671875" style="3" customWidth="1"/>
    <col min="9726" max="9726" width="17.33203125" style="3" customWidth="1"/>
    <col min="9727" max="9727" width="2.109375" style="3" customWidth="1"/>
    <col min="9728" max="9728" width="9.109375" style="3"/>
    <col min="9729" max="9729" width="42.6640625" style="3" customWidth="1"/>
    <col min="9730" max="9730" width="19.6640625" style="3" customWidth="1"/>
    <col min="9731" max="9731" width="5.6640625" style="3" customWidth="1"/>
    <col min="9732" max="9732" width="19.6640625" style="3" customWidth="1"/>
    <col min="9733" max="9733" width="4.6640625" style="3" customWidth="1"/>
    <col min="9734" max="9977" width="9.109375" style="3"/>
    <col min="9978" max="9978" width="32.88671875" style="3" customWidth="1"/>
    <col min="9979" max="9979" width="12.88671875" style="3" customWidth="1"/>
    <col min="9980" max="9980" width="9.33203125" style="3" bestFit="1" customWidth="1"/>
    <col min="9981" max="9981" width="12.88671875" style="3" customWidth="1"/>
    <col min="9982" max="9982" width="17.33203125" style="3" customWidth="1"/>
    <col min="9983" max="9983" width="2.109375" style="3" customWidth="1"/>
    <col min="9984" max="9984" width="9.109375" style="3"/>
    <col min="9985" max="9985" width="42.6640625" style="3" customWidth="1"/>
    <col min="9986" max="9986" width="19.6640625" style="3" customWidth="1"/>
    <col min="9987" max="9987" width="5.6640625" style="3" customWidth="1"/>
    <col min="9988" max="9988" width="19.6640625" style="3" customWidth="1"/>
    <col min="9989" max="9989" width="4.6640625" style="3" customWidth="1"/>
    <col min="9990" max="10233" width="9.109375" style="3"/>
    <col min="10234" max="10234" width="32.88671875" style="3" customWidth="1"/>
    <col min="10235" max="10235" width="12.88671875" style="3" customWidth="1"/>
    <col min="10236" max="10236" width="9.33203125" style="3" bestFit="1" customWidth="1"/>
    <col min="10237" max="10237" width="12.88671875" style="3" customWidth="1"/>
    <col min="10238" max="10238" width="17.33203125" style="3" customWidth="1"/>
    <col min="10239" max="10239" width="2.109375" style="3" customWidth="1"/>
    <col min="10240" max="10240" width="9.109375" style="3"/>
    <col min="10241" max="10241" width="42.6640625" style="3" customWidth="1"/>
    <col min="10242" max="10242" width="19.6640625" style="3" customWidth="1"/>
    <col min="10243" max="10243" width="5.6640625" style="3" customWidth="1"/>
    <col min="10244" max="10244" width="19.6640625" style="3" customWidth="1"/>
    <col min="10245" max="10245" width="4.6640625" style="3" customWidth="1"/>
    <col min="10246" max="10489" width="9.109375" style="3"/>
    <col min="10490" max="10490" width="32.88671875" style="3" customWidth="1"/>
    <col min="10491" max="10491" width="12.88671875" style="3" customWidth="1"/>
    <col min="10492" max="10492" width="9.33203125" style="3" bestFit="1" customWidth="1"/>
    <col min="10493" max="10493" width="12.88671875" style="3" customWidth="1"/>
    <col min="10494" max="10494" width="17.33203125" style="3" customWidth="1"/>
    <col min="10495" max="10495" width="2.109375" style="3" customWidth="1"/>
    <col min="10496" max="10496" width="9.109375" style="3"/>
    <col min="10497" max="10497" width="42.6640625" style="3" customWidth="1"/>
    <col min="10498" max="10498" width="19.6640625" style="3" customWidth="1"/>
    <col min="10499" max="10499" width="5.6640625" style="3" customWidth="1"/>
    <col min="10500" max="10500" width="19.6640625" style="3" customWidth="1"/>
    <col min="10501" max="10501" width="4.6640625" style="3" customWidth="1"/>
    <col min="10502" max="10745" width="9.109375" style="3"/>
    <col min="10746" max="10746" width="32.88671875" style="3" customWidth="1"/>
    <col min="10747" max="10747" width="12.88671875" style="3" customWidth="1"/>
    <col min="10748" max="10748" width="9.33203125" style="3" bestFit="1" customWidth="1"/>
    <col min="10749" max="10749" width="12.88671875" style="3" customWidth="1"/>
    <col min="10750" max="10750" width="17.33203125" style="3" customWidth="1"/>
    <col min="10751" max="10751" width="2.109375" style="3" customWidth="1"/>
    <col min="10752" max="10752" width="9.109375" style="3"/>
    <col min="10753" max="10753" width="42.6640625" style="3" customWidth="1"/>
    <col min="10754" max="10754" width="19.6640625" style="3" customWidth="1"/>
    <col min="10755" max="10755" width="5.6640625" style="3" customWidth="1"/>
    <col min="10756" max="10756" width="19.6640625" style="3" customWidth="1"/>
    <col min="10757" max="10757" width="4.6640625" style="3" customWidth="1"/>
    <col min="10758" max="11001" width="9.109375" style="3"/>
    <col min="11002" max="11002" width="32.88671875" style="3" customWidth="1"/>
    <col min="11003" max="11003" width="12.88671875" style="3" customWidth="1"/>
    <col min="11004" max="11004" width="9.33203125" style="3" bestFit="1" customWidth="1"/>
    <col min="11005" max="11005" width="12.88671875" style="3" customWidth="1"/>
    <col min="11006" max="11006" width="17.33203125" style="3" customWidth="1"/>
    <col min="11007" max="11007" width="2.109375" style="3" customWidth="1"/>
    <col min="11008" max="11008" width="9.109375" style="3"/>
    <col min="11009" max="11009" width="42.6640625" style="3" customWidth="1"/>
    <col min="11010" max="11010" width="19.6640625" style="3" customWidth="1"/>
    <col min="11011" max="11011" width="5.6640625" style="3" customWidth="1"/>
    <col min="11012" max="11012" width="19.6640625" style="3" customWidth="1"/>
    <col min="11013" max="11013" width="4.6640625" style="3" customWidth="1"/>
    <col min="11014" max="11257" width="9.109375" style="3"/>
    <col min="11258" max="11258" width="32.88671875" style="3" customWidth="1"/>
    <col min="11259" max="11259" width="12.88671875" style="3" customWidth="1"/>
    <col min="11260" max="11260" width="9.33203125" style="3" bestFit="1" customWidth="1"/>
    <col min="11261" max="11261" width="12.88671875" style="3" customWidth="1"/>
    <col min="11262" max="11262" width="17.33203125" style="3" customWidth="1"/>
    <col min="11263" max="11263" width="2.109375" style="3" customWidth="1"/>
    <col min="11264" max="11264" width="9.109375" style="3"/>
    <col min="11265" max="11265" width="42.6640625" style="3" customWidth="1"/>
    <col min="11266" max="11266" width="19.6640625" style="3" customWidth="1"/>
    <col min="11267" max="11267" width="5.6640625" style="3" customWidth="1"/>
    <col min="11268" max="11268" width="19.6640625" style="3" customWidth="1"/>
    <col min="11269" max="11269" width="4.6640625" style="3" customWidth="1"/>
    <col min="11270" max="11513" width="9.109375" style="3"/>
    <col min="11514" max="11514" width="32.88671875" style="3" customWidth="1"/>
    <col min="11515" max="11515" width="12.88671875" style="3" customWidth="1"/>
    <col min="11516" max="11516" width="9.33203125" style="3" bestFit="1" customWidth="1"/>
    <col min="11517" max="11517" width="12.88671875" style="3" customWidth="1"/>
    <col min="11518" max="11518" width="17.33203125" style="3" customWidth="1"/>
    <col min="11519" max="11519" width="2.109375" style="3" customWidth="1"/>
    <col min="11520" max="11520" width="9.109375" style="3"/>
    <col min="11521" max="11521" width="42.6640625" style="3" customWidth="1"/>
    <col min="11522" max="11522" width="19.6640625" style="3" customWidth="1"/>
    <col min="11523" max="11523" width="5.6640625" style="3" customWidth="1"/>
    <col min="11524" max="11524" width="19.6640625" style="3" customWidth="1"/>
    <col min="11525" max="11525" width="4.6640625" style="3" customWidth="1"/>
    <col min="11526" max="11769" width="9.109375" style="3"/>
    <col min="11770" max="11770" width="32.88671875" style="3" customWidth="1"/>
    <col min="11771" max="11771" width="12.88671875" style="3" customWidth="1"/>
    <col min="11772" max="11772" width="9.33203125" style="3" bestFit="1" customWidth="1"/>
    <col min="11773" max="11773" width="12.88671875" style="3" customWidth="1"/>
    <col min="11774" max="11774" width="17.33203125" style="3" customWidth="1"/>
    <col min="11775" max="11775" width="2.109375" style="3" customWidth="1"/>
    <col min="11776" max="11776" width="9.109375" style="3"/>
    <col min="11777" max="11777" width="42.6640625" style="3" customWidth="1"/>
    <col min="11778" max="11778" width="19.6640625" style="3" customWidth="1"/>
    <col min="11779" max="11779" width="5.6640625" style="3" customWidth="1"/>
    <col min="11780" max="11780" width="19.6640625" style="3" customWidth="1"/>
    <col min="11781" max="11781" width="4.6640625" style="3" customWidth="1"/>
    <col min="11782" max="12025" width="9.109375" style="3"/>
    <col min="12026" max="12026" width="32.88671875" style="3" customWidth="1"/>
    <col min="12027" max="12027" width="12.88671875" style="3" customWidth="1"/>
    <col min="12028" max="12028" width="9.33203125" style="3" bestFit="1" customWidth="1"/>
    <col min="12029" max="12029" width="12.88671875" style="3" customWidth="1"/>
    <col min="12030" max="12030" width="17.33203125" style="3" customWidth="1"/>
    <col min="12031" max="12031" width="2.109375" style="3" customWidth="1"/>
    <col min="12032" max="12032" width="9.109375" style="3"/>
    <col min="12033" max="12033" width="42.6640625" style="3" customWidth="1"/>
    <col min="12034" max="12034" width="19.6640625" style="3" customWidth="1"/>
    <col min="12035" max="12035" width="5.6640625" style="3" customWidth="1"/>
    <col min="12036" max="12036" width="19.6640625" style="3" customWidth="1"/>
    <col min="12037" max="12037" width="4.6640625" style="3" customWidth="1"/>
    <col min="12038" max="12281" width="9.109375" style="3"/>
    <col min="12282" max="12282" width="32.88671875" style="3" customWidth="1"/>
    <col min="12283" max="12283" width="12.88671875" style="3" customWidth="1"/>
    <col min="12284" max="12284" width="9.33203125" style="3" bestFit="1" customWidth="1"/>
    <col min="12285" max="12285" width="12.88671875" style="3" customWidth="1"/>
    <col min="12286" max="12286" width="17.33203125" style="3" customWidth="1"/>
    <col min="12287" max="12287" width="2.109375" style="3" customWidth="1"/>
    <col min="12288" max="12288" width="9.109375" style="3"/>
    <col min="12289" max="12289" width="42.6640625" style="3" customWidth="1"/>
    <col min="12290" max="12290" width="19.6640625" style="3" customWidth="1"/>
    <col min="12291" max="12291" width="5.6640625" style="3" customWidth="1"/>
    <col min="12292" max="12292" width="19.6640625" style="3" customWidth="1"/>
    <col min="12293" max="12293" width="4.6640625" style="3" customWidth="1"/>
    <col min="12294" max="12537" width="9.109375" style="3"/>
    <col min="12538" max="12538" width="32.88671875" style="3" customWidth="1"/>
    <col min="12539" max="12539" width="12.88671875" style="3" customWidth="1"/>
    <col min="12540" max="12540" width="9.33203125" style="3" bestFit="1" customWidth="1"/>
    <col min="12541" max="12541" width="12.88671875" style="3" customWidth="1"/>
    <col min="12542" max="12542" width="17.33203125" style="3" customWidth="1"/>
    <col min="12543" max="12543" width="2.109375" style="3" customWidth="1"/>
    <col min="12544" max="12544" width="9.109375" style="3"/>
    <col min="12545" max="12545" width="42.6640625" style="3" customWidth="1"/>
    <col min="12546" max="12546" width="19.6640625" style="3" customWidth="1"/>
    <col min="12547" max="12547" width="5.6640625" style="3" customWidth="1"/>
    <col min="12548" max="12548" width="19.6640625" style="3" customWidth="1"/>
    <col min="12549" max="12549" width="4.6640625" style="3" customWidth="1"/>
    <col min="12550" max="12793" width="9.109375" style="3"/>
    <col min="12794" max="12794" width="32.88671875" style="3" customWidth="1"/>
    <col min="12795" max="12795" width="12.88671875" style="3" customWidth="1"/>
    <col min="12796" max="12796" width="9.33203125" style="3" bestFit="1" customWidth="1"/>
    <col min="12797" max="12797" width="12.88671875" style="3" customWidth="1"/>
    <col min="12798" max="12798" width="17.33203125" style="3" customWidth="1"/>
    <col min="12799" max="12799" width="2.109375" style="3" customWidth="1"/>
    <col min="12800" max="12800" width="9.109375" style="3"/>
    <col min="12801" max="12801" width="42.6640625" style="3" customWidth="1"/>
    <col min="12802" max="12802" width="19.6640625" style="3" customWidth="1"/>
    <col min="12803" max="12803" width="5.6640625" style="3" customWidth="1"/>
    <col min="12804" max="12804" width="19.6640625" style="3" customWidth="1"/>
    <col min="12805" max="12805" width="4.6640625" style="3" customWidth="1"/>
    <col min="12806" max="13049" width="9.109375" style="3"/>
    <col min="13050" max="13050" width="32.88671875" style="3" customWidth="1"/>
    <col min="13051" max="13051" width="12.88671875" style="3" customWidth="1"/>
    <col min="13052" max="13052" width="9.33203125" style="3" bestFit="1" customWidth="1"/>
    <col min="13053" max="13053" width="12.88671875" style="3" customWidth="1"/>
    <col min="13054" max="13054" width="17.33203125" style="3" customWidth="1"/>
    <col min="13055" max="13055" width="2.109375" style="3" customWidth="1"/>
    <col min="13056" max="13056" width="9.109375" style="3"/>
    <col min="13057" max="13057" width="42.6640625" style="3" customWidth="1"/>
    <col min="13058" max="13058" width="19.6640625" style="3" customWidth="1"/>
    <col min="13059" max="13059" width="5.6640625" style="3" customWidth="1"/>
    <col min="13060" max="13060" width="19.6640625" style="3" customWidth="1"/>
    <col min="13061" max="13061" width="4.6640625" style="3" customWidth="1"/>
    <col min="13062" max="13305" width="9.109375" style="3"/>
    <col min="13306" max="13306" width="32.88671875" style="3" customWidth="1"/>
    <col min="13307" max="13307" width="12.88671875" style="3" customWidth="1"/>
    <col min="13308" max="13308" width="9.33203125" style="3" bestFit="1" customWidth="1"/>
    <col min="13309" max="13309" width="12.88671875" style="3" customWidth="1"/>
    <col min="13310" max="13310" width="17.33203125" style="3" customWidth="1"/>
    <col min="13311" max="13311" width="2.109375" style="3" customWidth="1"/>
    <col min="13312" max="13312" width="9.109375" style="3"/>
    <col min="13313" max="13313" width="42.6640625" style="3" customWidth="1"/>
    <col min="13314" max="13314" width="19.6640625" style="3" customWidth="1"/>
    <col min="13315" max="13315" width="5.6640625" style="3" customWidth="1"/>
    <col min="13316" max="13316" width="19.6640625" style="3" customWidth="1"/>
    <col min="13317" max="13317" width="4.6640625" style="3" customWidth="1"/>
    <col min="13318" max="13561" width="9.109375" style="3"/>
    <col min="13562" max="13562" width="32.88671875" style="3" customWidth="1"/>
    <col min="13563" max="13563" width="12.88671875" style="3" customWidth="1"/>
    <col min="13564" max="13564" width="9.33203125" style="3" bestFit="1" customWidth="1"/>
    <col min="13565" max="13565" width="12.88671875" style="3" customWidth="1"/>
    <col min="13566" max="13566" width="17.33203125" style="3" customWidth="1"/>
    <col min="13567" max="13567" width="2.109375" style="3" customWidth="1"/>
    <col min="13568" max="13568" width="9.109375" style="3"/>
    <col min="13569" max="13569" width="42.6640625" style="3" customWidth="1"/>
    <col min="13570" max="13570" width="19.6640625" style="3" customWidth="1"/>
    <col min="13571" max="13571" width="5.6640625" style="3" customWidth="1"/>
    <col min="13572" max="13572" width="19.6640625" style="3" customWidth="1"/>
    <col min="13573" max="13573" width="4.6640625" style="3" customWidth="1"/>
    <col min="13574" max="13817" width="9.109375" style="3"/>
    <col min="13818" max="13818" width="32.88671875" style="3" customWidth="1"/>
    <col min="13819" max="13819" width="12.88671875" style="3" customWidth="1"/>
    <col min="13820" max="13820" width="9.33203125" style="3" bestFit="1" customWidth="1"/>
    <col min="13821" max="13821" width="12.88671875" style="3" customWidth="1"/>
    <col min="13822" max="13822" width="17.33203125" style="3" customWidth="1"/>
    <col min="13823" max="13823" width="2.109375" style="3" customWidth="1"/>
    <col min="13824" max="13824" width="9.109375" style="3"/>
    <col min="13825" max="13825" width="42.6640625" style="3" customWidth="1"/>
    <col min="13826" max="13826" width="19.6640625" style="3" customWidth="1"/>
    <col min="13827" max="13827" width="5.6640625" style="3" customWidth="1"/>
    <col min="13828" max="13828" width="19.6640625" style="3" customWidth="1"/>
    <col min="13829" max="13829" width="4.6640625" style="3" customWidth="1"/>
    <col min="13830" max="14073" width="9.109375" style="3"/>
    <col min="14074" max="14074" width="32.88671875" style="3" customWidth="1"/>
    <col min="14075" max="14075" width="12.88671875" style="3" customWidth="1"/>
    <col min="14076" max="14076" width="9.33203125" style="3" bestFit="1" customWidth="1"/>
    <col min="14077" max="14077" width="12.88671875" style="3" customWidth="1"/>
    <col min="14078" max="14078" width="17.33203125" style="3" customWidth="1"/>
    <col min="14079" max="14079" width="2.109375" style="3" customWidth="1"/>
    <col min="14080" max="14080" width="9.109375" style="3"/>
    <col min="14081" max="14081" width="42.6640625" style="3" customWidth="1"/>
    <col min="14082" max="14082" width="19.6640625" style="3" customWidth="1"/>
    <col min="14083" max="14083" width="5.6640625" style="3" customWidth="1"/>
    <col min="14084" max="14084" width="19.6640625" style="3" customWidth="1"/>
    <col min="14085" max="14085" width="4.6640625" style="3" customWidth="1"/>
    <col min="14086" max="14329" width="9.109375" style="3"/>
    <col min="14330" max="14330" width="32.88671875" style="3" customWidth="1"/>
    <col min="14331" max="14331" width="12.88671875" style="3" customWidth="1"/>
    <col min="14332" max="14332" width="9.33203125" style="3" bestFit="1" customWidth="1"/>
    <col min="14333" max="14333" width="12.88671875" style="3" customWidth="1"/>
    <col min="14334" max="14334" width="17.33203125" style="3" customWidth="1"/>
    <col min="14335" max="14335" width="2.109375" style="3" customWidth="1"/>
    <col min="14336" max="14336" width="9.109375" style="3"/>
    <col min="14337" max="14337" width="42.6640625" style="3" customWidth="1"/>
    <col min="14338" max="14338" width="19.6640625" style="3" customWidth="1"/>
    <col min="14339" max="14339" width="5.6640625" style="3" customWidth="1"/>
    <col min="14340" max="14340" width="19.6640625" style="3" customWidth="1"/>
    <col min="14341" max="14341" width="4.6640625" style="3" customWidth="1"/>
    <col min="14342" max="14585" width="9.109375" style="3"/>
    <col min="14586" max="14586" width="32.88671875" style="3" customWidth="1"/>
    <col min="14587" max="14587" width="12.88671875" style="3" customWidth="1"/>
    <col min="14588" max="14588" width="9.33203125" style="3" bestFit="1" customWidth="1"/>
    <col min="14589" max="14589" width="12.88671875" style="3" customWidth="1"/>
    <col min="14590" max="14590" width="17.33203125" style="3" customWidth="1"/>
    <col min="14591" max="14591" width="2.109375" style="3" customWidth="1"/>
    <col min="14592" max="14592" width="9.109375" style="3"/>
    <col min="14593" max="14593" width="42.6640625" style="3" customWidth="1"/>
    <col min="14594" max="14594" width="19.6640625" style="3" customWidth="1"/>
    <col min="14595" max="14595" width="5.6640625" style="3" customWidth="1"/>
    <col min="14596" max="14596" width="19.6640625" style="3" customWidth="1"/>
    <col min="14597" max="14597" width="4.6640625" style="3" customWidth="1"/>
    <col min="14598" max="14841" width="9.109375" style="3"/>
    <col min="14842" max="14842" width="32.88671875" style="3" customWidth="1"/>
    <col min="14843" max="14843" width="12.88671875" style="3" customWidth="1"/>
    <col min="14844" max="14844" width="9.33203125" style="3" bestFit="1" customWidth="1"/>
    <col min="14845" max="14845" width="12.88671875" style="3" customWidth="1"/>
    <col min="14846" max="14846" width="17.33203125" style="3" customWidth="1"/>
    <col min="14847" max="14847" width="2.109375" style="3" customWidth="1"/>
    <col min="14848" max="14848" width="9.109375" style="3"/>
    <col min="14849" max="14849" width="42.6640625" style="3" customWidth="1"/>
    <col min="14850" max="14850" width="19.6640625" style="3" customWidth="1"/>
    <col min="14851" max="14851" width="5.6640625" style="3" customWidth="1"/>
    <col min="14852" max="14852" width="19.6640625" style="3" customWidth="1"/>
    <col min="14853" max="14853" width="4.6640625" style="3" customWidth="1"/>
    <col min="14854" max="15097" width="9.109375" style="3"/>
    <col min="15098" max="15098" width="32.88671875" style="3" customWidth="1"/>
    <col min="15099" max="15099" width="12.88671875" style="3" customWidth="1"/>
    <col min="15100" max="15100" width="9.33203125" style="3" bestFit="1" customWidth="1"/>
    <col min="15101" max="15101" width="12.88671875" style="3" customWidth="1"/>
    <col min="15102" max="15102" width="17.33203125" style="3" customWidth="1"/>
    <col min="15103" max="15103" width="2.109375" style="3" customWidth="1"/>
    <col min="15104" max="15104" width="9.109375" style="3"/>
    <col min="15105" max="15105" width="42.6640625" style="3" customWidth="1"/>
    <col min="15106" max="15106" width="19.6640625" style="3" customWidth="1"/>
    <col min="15107" max="15107" width="5.6640625" style="3" customWidth="1"/>
    <col min="15108" max="15108" width="19.6640625" style="3" customWidth="1"/>
    <col min="15109" max="15109" width="4.6640625" style="3" customWidth="1"/>
    <col min="15110" max="15353" width="9.109375" style="3"/>
    <col min="15354" max="15354" width="32.88671875" style="3" customWidth="1"/>
    <col min="15355" max="15355" width="12.88671875" style="3" customWidth="1"/>
    <col min="15356" max="15356" width="9.33203125" style="3" bestFit="1" customWidth="1"/>
    <col min="15357" max="15357" width="12.88671875" style="3" customWidth="1"/>
    <col min="15358" max="15358" width="17.33203125" style="3" customWidth="1"/>
    <col min="15359" max="15359" width="2.109375" style="3" customWidth="1"/>
    <col min="15360" max="15360" width="9.109375" style="3"/>
    <col min="15361" max="15361" width="42.6640625" style="3" customWidth="1"/>
    <col min="15362" max="15362" width="19.6640625" style="3" customWidth="1"/>
    <col min="15363" max="15363" width="5.6640625" style="3" customWidth="1"/>
    <col min="15364" max="15364" width="19.6640625" style="3" customWidth="1"/>
    <col min="15365" max="15365" width="4.6640625" style="3" customWidth="1"/>
    <col min="15366" max="15609" width="9.109375" style="3"/>
    <col min="15610" max="15610" width="32.88671875" style="3" customWidth="1"/>
    <col min="15611" max="15611" width="12.88671875" style="3" customWidth="1"/>
    <col min="15612" max="15612" width="9.33203125" style="3" bestFit="1" customWidth="1"/>
    <col min="15613" max="15613" width="12.88671875" style="3" customWidth="1"/>
    <col min="15614" max="15614" width="17.33203125" style="3" customWidth="1"/>
    <col min="15615" max="15615" width="2.109375" style="3" customWidth="1"/>
    <col min="15616" max="15616" width="9.109375" style="3"/>
    <col min="15617" max="15617" width="42.6640625" style="3" customWidth="1"/>
    <col min="15618" max="15618" width="19.6640625" style="3" customWidth="1"/>
    <col min="15619" max="15619" width="5.6640625" style="3" customWidth="1"/>
    <col min="15620" max="15620" width="19.6640625" style="3" customWidth="1"/>
    <col min="15621" max="15621" width="4.6640625" style="3" customWidth="1"/>
    <col min="15622" max="15865" width="9.109375" style="3"/>
    <col min="15866" max="15866" width="32.88671875" style="3" customWidth="1"/>
    <col min="15867" max="15867" width="12.88671875" style="3" customWidth="1"/>
    <col min="15868" max="15868" width="9.33203125" style="3" bestFit="1" customWidth="1"/>
    <col min="15869" max="15869" width="12.88671875" style="3" customWidth="1"/>
    <col min="15870" max="15870" width="17.33203125" style="3" customWidth="1"/>
    <col min="15871" max="15871" width="2.109375" style="3" customWidth="1"/>
    <col min="15872" max="15872" width="9.109375" style="3"/>
    <col min="15873" max="15873" width="42.6640625" style="3" customWidth="1"/>
    <col min="15874" max="15874" width="19.6640625" style="3" customWidth="1"/>
    <col min="15875" max="15875" width="5.6640625" style="3" customWidth="1"/>
    <col min="15876" max="15876" width="19.6640625" style="3" customWidth="1"/>
    <col min="15877" max="15877" width="4.6640625" style="3" customWidth="1"/>
    <col min="15878" max="16121" width="9.109375" style="3"/>
    <col min="16122" max="16122" width="32.88671875" style="3" customWidth="1"/>
    <col min="16123" max="16123" width="12.88671875" style="3" customWidth="1"/>
    <col min="16124" max="16124" width="9.33203125" style="3" bestFit="1" customWidth="1"/>
    <col min="16125" max="16125" width="12.88671875" style="3" customWidth="1"/>
    <col min="16126" max="16126" width="17.33203125" style="3" customWidth="1"/>
    <col min="16127" max="16127" width="2.109375" style="3" customWidth="1"/>
    <col min="16128" max="16128" width="9.109375" style="3"/>
    <col min="16129" max="16129" width="42.6640625" style="3" customWidth="1"/>
    <col min="16130" max="16130" width="19.6640625" style="3" customWidth="1"/>
    <col min="16131" max="16131" width="5.6640625" style="3" customWidth="1"/>
    <col min="16132" max="16132" width="19.6640625" style="3" customWidth="1"/>
    <col min="16133" max="16133" width="4.6640625" style="3" customWidth="1"/>
    <col min="16134" max="16377" width="9.109375" style="3"/>
    <col min="16378" max="16378" width="32.88671875" style="3" customWidth="1"/>
    <col min="16379" max="16379" width="12.88671875" style="3" customWidth="1"/>
    <col min="16380" max="16380" width="9.33203125" style="3" bestFit="1" customWidth="1"/>
    <col min="16381" max="16381" width="12.88671875" style="3" customWidth="1"/>
    <col min="16382" max="16382" width="17.33203125" style="3" customWidth="1"/>
    <col min="16383" max="16383" width="2.109375" style="3" customWidth="1"/>
    <col min="16384" max="16384" width="9.109375" style="3"/>
  </cols>
  <sheetData>
    <row r="1" spans="1:13" ht="5.25" customHeight="1" thickBot="1" x14ac:dyDescent="0.35">
      <c r="A1" s="139" t="s">
        <v>6</v>
      </c>
    </row>
    <row r="2" spans="1:13" ht="16.2" thickBot="1" x14ac:dyDescent="0.35">
      <c r="A2" s="1066" t="s">
        <v>163</v>
      </c>
      <c r="B2" s="1067"/>
      <c r="C2" s="1067"/>
      <c r="D2" s="1068"/>
      <c r="E2" s="138"/>
      <c r="G2" s="1066" t="s">
        <v>163</v>
      </c>
      <c r="H2" s="1067"/>
      <c r="I2" s="1067"/>
      <c r="J2" s="1068"/>
      <c r="L2" s="125" t="s">
        <v>181</v>
      </c>
      <c r="M2" s="124"/>
    </row>
    <row r="3" spans="1:13" ht="15.6" x14ac:dyDescent="0.3">
      <c r="A3" s="66" t="s">
        <v>123</v>
      </c>
      <c r="B3" s="1073">
        <f>'Contact Info'!D3</f>
        <v>0</v>
      </c>
      <c r="C3" s="1074"/>
      <c r="D3" s="1075"/>
      <c r="G3" s="66" t="s">
        <v>123</v>
      </c>
      <c r="H3" s="1073">
        <f>B3</f>
        <v>0</v>
      </c>
      <c r="I3" s="1074"/>
      <c r="J3" s="1075"/>
      <c r="L3" s="123" t="s">
        <v>171</v>
      </c>
      <c r="M3" s="122" t="s">
        <v>170</v>
      </c>
    </row>
    <row r="4" spans="1:13" ht="15.6" x14ac:dyDescent="0.3">
      <c r="A4" s="66" t="s">
        <v>4</v>
      </c>
      <c r="B4" s="1076">
        <f>'Contact Info'!B3</f>
        <v>0</v>
      </c>
      <c r="C4" s="1077"/>
      <c r="D4" s="1078"/>
      <c r="G4" s="66" t="s">
        <v>4</v>
      </c>
      <c r="H4" s="1076">
        <f>B4</f>
        <v>0</v>
      </c>
      <c r="I4" s="1077"/>
      <c r="J4" s="1078"/>
      <c r="L4" s="131" t="s">
        <v>180</v>
      </c>
      <c r="M4" s="112">
        <v>5000</v>
      </c>
    </row>
    <row r="5" spans="1:13" ht="16.2" thickBot="1" x14ac:dyDescent="0.35">
      <c r="A5" s="65" t="s">
        <v>122</v>
      </c>
      <c r="B5" s="1079"/>
      <c r="C5" s="1080"/>
      <c r="D5" s="1081"/>
      <c r="E5" s="137" t="s">
        <v>0</v>
      </c>
      <c r="G5" s="65" t="s">
        <v>122</v>
      </c>
      <c r="H5" s="1079"/>
      <c r="I5" s="1080"/>
      <c r="J5" s="1081"/>
      <c r="L5" s="131" t="s">
        <v>179</v>
      </c>
      <c r="M5" s="112">
        <v>6000</v>
      </c>
    </row>
    <row r="6" spans="1:13" ht="15.75" customHeight="1" thickBot="1" x14ac:dyDescent="0.35">
      <c r="A6" s="64"/>
      <c r="B6" s="63"/>
      <c r="C6" s="63"/>
      <c r="D6" s="62"/>
      <c r="G6" s="64"/>
      <c r="H6" s="63"/>
      <c r="I6" s="63"/>
      <c r="J6" s="62"/>
      <c r="L6" s="131" t="s">
        <v>178</v>
      </c>
      <c r="M6" s="112">
        <v>7000</v>
      </c>
    </row>
    <row r="7" spans="1:13" ht="16.2" thickBot="1" x14ac:dyDescent="0.35">
      <c r="A7" s="61" t="s">
        <v>162</v>
      </c>
      <c r="B7" s="32"/>
      <c r="C7" s="1071"/>
      <c r="D7" s="1072"/>
      <c r="G7" s="61" t="s">
        <v>162</v>
      </c>
      <c r="H7" s="32"/>
      <c r="I7" s="1069"/>
      <c r="J7" s="1070"/>
      <c r="L7" s="131" t="s">
        <v>177</v>
      </c>
      <c r="M7" s="112">
        <v>8000</v>
      </c>
    </row>
    <row r="8" spans="1:13" ht="12" customHeight="1" thickBot="1" x14ac:dyDescent="0.35">
      <c r="A8" s="60"/>
      <c r="B8" s="59"/>
      <c r="C8" s="59"/>
      <c r="D8" s="58"/>
      <c r="G8" s="60"/>
      <c r="H8" s="59"/>
      <c r="I8" s="59"/>
      <c r="J8" s="58"/>
      <c r="L8" s="131" t="s">
        <v>176</v>
      </c>
      <c r="M8" s="112">
        <v>9000</v>
      </c>
    </row>
    <row r="9" spans="1:13" ht="16.2" thickBot="1" x14ac:dyDescent="0.35">
      <c r="A9" s="94" t="s">
        <v>161</v>
      </c>
      <c r="B9" s="135" t="s">
        <v>18</v>
      </c>
      <c r="C9" s="134"/>
      <c r="D9" s="133" t="s">
        <v>17</v>
      </c>
      <c r="E9" s="95" t="s">
        <v>0</v>
      </c>
      <c r="F9" s="136"/>
      <c r="G9" s="94" t="s">
        <v>161</v>
      </c>
      <c r="H9" s="135" t="s">
        <v>18</v>
      </c>
      <c r="I9" s="134"/>
      <c r="J9" s="133" t="s">
        <v>17</v>
      </c>
      <c r="L9" s="131" t="s">
        <v>175</v>
      </c>
      <c r="M9" s="112">
        <v>10000</v>
      </c>
    </row>
    <row r="10" spans="1:13" ht="15.6" x14ac:dyDescent="0.3">
      <c r="A10" s="83" t="s">
        <v>16</v>
      </c>
      <c r="B10" s="594">
        <v>0</v>
      </c>
      <c r="C10" s="132">
        <f>B10/60</f>
        <v>0</v>
      </c>
      <c r="D10" s="89"/>
      <c r="E10" s="81" t="s">
        <v>0</v>
      </c>
      <c r="F10" s="121" t="s">
        <v>0</v>
      </c>
      <c r="G10" s="83" t="s">
        <v>16</v>
      </c>
      <c r="H10" s="594"/>
      <c r="I10" s="132">
        <f>H10/60</f>
        <v>0</v>
      </c>
      <c r="J10" s="89"/>
      <c r="L10" s="131" t="s">
        <v>174</v>
      </c>
      <c r="M10" s="112">
        <v>12000</v>
      </c>
    </row>
    <row r="11" spans="1:13" ht="16.2" thickBot="1" x14ac:dyDescent="0.35">
      <c r="A11" s="83" t="s">
        <v>15</v>
      </c>
      <c r="B11" s="595">
        <v>0</v>
      </c>
      <c r="C11" s="84"/>
      <c r="D11" s="82"/>
      <c r="E11" s="81" t="s">
        <v>0</v>
      </c>
      <c r="F11" s="121" t="s">
        <v>0</v>
      </c>
      <c r="G11" s="83" t="s">
        <v>15</v>
      </c>
      <c r="H11" s="595"/>
      <c r="I11" s="84"/>
      <c r="J11" s="82"/>
      <c r="L11" s="130" t="s">
        <v>173</v>
      </c>
      <c r="M11" s="129">
        <v>14000</v>
      </c>
    </row>
    <row r="12" spans="1:13" ht="16.2" thickBot="1" x14ac:dyDescent="0.35">
      <c r="A12" s="83" t="s">
        <v>14</v>
      </c>
      <c r="B12" s="596">
        <v>0</v>
      </c>
      <c r="C12" s="84"/>
      <c r="D12" s="82"/>
      <c r="E12" s="81" t="s">
        <v>0</v>
      </c>
      <c r="F12" s="121" t="s">
        <v>0</v>
      </c>
      <c r="G12" s="83" t="s">
        <v>14</v>
      </c>
      <c r="H12" s="596"/>
      <c r="I12" s="84"/>
      <c r="J12" s="82"/>
      <c r="L12" s="128"/>
      <c r="M12" s="128"/>
    </row>
    <row r="13" spans="1:13" ht="16.2" thickBot="1" x14ac:dyDescent="0.35">
      <c r="A13" s="83" t="s">
        <v>13</v>
      </c>
      <c r="B13" s="127">
        <v>8760</v>
      </c>
      <c r="C13" s="84"/>
      <c r="D13" s="126"/>
      <c r="E13" s="70"/>
      <c r="F13" s="70"/>
      <c r="G13" s="83" t="s">
        <v>13</v>
      </c>
      <c r="H13" s="127">
        <v>8760</v>
      </c>
      <c r="I13" s="84"/>
      <c r="J13" s="126"/>
      <c r="L13" s="125" t="s">
        <v>172</v>
      </c>
      <c r="M13" s="124"/>
    </row>
    <row r="14" spans="1:13" ht="15.6" x14ac:dyDescent="0.3">
      <c r="A14" s="83" t="s">
        <v>12</v>
      </c>
      <c r="B14" s="25" t="e">
        <f>B13/C10*B11</f>
        <v>#DIV/0!</v>
      </c>
      <c r="C14" s="84"/>
      <c r="D14" s="597"/>
      <c r="E14" s="81" t="s">
        <v>0</v>
      </c>
      <c r="F14" s="121" t="s">
        <v>0</v>
      </c>
      <c r="G14" s="83" t="s">
        <v>12</v>
      </c>
      <c r="H14" s="86" t="e">
        <f>H13/I10*H11</f>
        <v>#DIV/0!</v>
      </c>
      <c r="I14" s="84"/>
      <c r="J14" s="597"/>
      <c r="L14" s="123" t="s">
        <v>171</v>
      </c>
      <c r="M14" s="122" t="s">
        <v>170</v>
      </c>
    </row>
    <row r="15" spans="1:13" ht="15.6" x14ac:dyDescent="0.3">
      <c r="A15" s="83" t="s">
        <v>11</v>
      </c>
      <c r="B15" s="120"/>
      <c r="C15" s="79"/>
      <c r="D15" s="598">
        <v>0</v>
      </c>
      <c r="E15" s="81" t="s">
        <v>0</v>
      </c>
      <c r="F15" s="121" t="s">
        <v>0</v>
      </c>
      <c r="G15" s="83" t="s">
        <v>11</v>
      </c>
      <c r="H15" s="120"/>
      <c r="I15" s="79"/>
      <c r="J15" s="598"/>
      <c r="L15" s="113" t="s">
        <v>169</v>
      </c>
      <c r="M15" s="112">
        <v>18000</v>
      </c>
    </row>
    <row r="16" spans="1:13" ht="12" customHeight="1" thickBot="1" x14ac:dyDescent="0.35">
      <c r="A16" s="119"/>
      <c r="B16" s="118"/>
      <c r="C16" s="68"/>
      <c r="D16" s="117"/>
      <c r="E16" s="72"/>
      <c r="F16" s="107"/>
      <c r="G16" s="119"/>
      <c r="H16" s="118"/>
      <c r="I16" s="68"/>
      <c r="J16" s="117"/>
      <c r="L16" s="113" t="s">
        <v>168</v>
      </c>
      <c r="M16" s="112">
        <v>21000</v>
      </c>
    </row>
    <row r="17" spans="1:13" ht="12" customHeight="1" thickBot="1" x14ac:dyDescent="0.35">
      <c r="A17" s="77"/>
      <c r="B17" s="116"/>
      <c r="C17" s="115"/>
      <c r="D17" s="114"/>
      <c r="E17" s="73" t="s">
        <v>0</v>
      </c>
      <c r="F17" s="107"/>
      <c r="G17" s="77"/>
      <c r="H17" s="116"/>
      <c r="I17" s="115"/>
      <c r="J17" s="114"/>
      <c r="L17" s="113" t="s">
        <v>167</v>
      </c>
      <c r="M17" s="112">
        <v>23000</v>
      </c>
    </row>
    <row r="18" spans="1:13" ht="16.2" thickBot="1" x14ac:dyDescent="0.35">
      <c r="A18" s="83" t="s">
        <v>10</v>
      </c>
      <c r="B18" s="111"/>
      <c r="C18" s="110"/>
      <c r="D18" s="42" t="e">
        <f>(B14-D14)*B12</f>
        <v>#DIV/0!</v>
      </c>
      <c r="E18" s="107" t="s">
        <v>0</v>
      </c>
      <c r="F18" s="107"/>
      <c r="G18" s="83" t="s">
        <v>10</v>
      </c>
      <c r="H18" s="111"/>
      <c r="I18" s="110"/>
      <c r="J18" s="42" t="e">
        <f>(H14-J14)*H12</f>
        <v>#DIV/0!</v>
      </c>
      <c r="L18" s="113" t="s">
        <v>166</v>
      </c>
      <c r="M18" s="112">
        <v>24000</v>
      </c>
    </row>
    <row r="19" spans="1:13" ht="16.2" thickBot="1" x14ac:dyDescent="0.35">
      <c r="A19" s="83" t="s">
        <v>9</v>
      </c>
      <c r="B19" s="111"/>
      <c r="C19" s="110"/>
      <c r="D19" s="39" t="e">
        <f>D18*10</f>
        <v>#DIV/0!</v>
      </c>
      <c r="E19" s="107" t="s">
        <v>0</v>
      </c>
      <c r="F19" s="107"/>
      <c r="G19" s="83" t="s">
        <v>9</v>
      </c>
      <c r="H19" s="111"/>
      <c r="I19" s="110"/>
      <c r="J19" s="39" t="e">
        <f>J18*10</f>
        <v>#DIV/0!</v>
      </c>
      <c r="L19" s="109" t="s">
        <v>165</v>
      </c>
      <c r="M19" s="108"/>
    </row>
    <row r="20" spans="1:13" ht="16.2" thickBot="1" x14ac:dyDescent="0.35">
      <c r="A20" s="83" t="s">
        <v>8</v>
      </c>
      <c r="B20" s="111"/>
      <c r="C20" s="110"/>
      <c r="D20" s="388" t="e">
        <f>D19/D15</f>
        <v>#DIV/0!</v>
      </c>
      <c r="E20" s="107" t="s">
        <v>0</v>
      </c>
      <c r="F20" s="106"/>
      <c r="G20" s="83" t="s">
        <v>8</v>
      </c>
      <c r="H20" s="111"/>
      <c r="I20" s="110"/>
      <c r="J20" s="388" t="e">
        <f>J19/J15</f>
        <v>#DIV/0!</v>
      </c>
      <c r="L20" s="105" t="s">
        <v>164</v>
      </c>
      <c r="M20" s="104"/>
    </row>
    <row r="21" spans="1:13" ht="13.8" x14ac:dyDescent="0.3">
      <c r="A21" s="102"/>
      <c r="B21" s="101" t="s">
        <v>7</v>
      </c>
      <c r="C21" s="100"/>
      <c r="D21" s="99"/>
      <c r="E21" s="70"/>
      <c r="F21" s="103"/>
      <c r="G21" s="102"/>
      <c r="H21" s="101" t="s">
        <v>7</v>
      </c>
      <c r="I21" s="100"/>
      <c r="J21" s="99"/>
    </row>
    <row r="22" spans="1:13" ht="14.4" thickBot="1" x14ac:dyDescent="0.35">
      <c r="A22" s="69"/>
      <c r="B22" s="68"/>
      <c r="C22" s="68"/>
      <c r="D22" s="98"/>
      <c r="E22" s="70"/>
      <c r="F22" s="70"/>
      <c r="G22" s="69"/>
      <c r="H22" s="68"/>
      <c r="I22" s="68"/>
      <c r="J22" s="98"/>
    </row>
    <row r="23" spans="1:13" ht="14.4" thickBot="1" x14ac:dyDescent="0.35">
      <c r="A23" s="97"/>
      <c r="B23" s="70"/>
      <c r="C23" s="70"/>
      <c r="D23" s="96"/>
      <c r="E23" s="70"/>
      <c r="F23" s="70"/>
      <c r="G23" s="97"/>
      <c r="H23" s="70"/>
      <c r="I23" s="70"/>
      <c r="J23" s="96"/>
    </row>
    <row r="24" spans="1:13" ht="16.2" thickBot="1" x14ac:dyDescent="0.35">
      <c r="A24" s="94" t="s">
        <v>160</v>
      </c>
      <c r="B24" s="92" t="s">
        <v>18</v>
      </c>
      <c r="C24" s="93"/>
      <c r="D24" s="92" t="s">
        <v>17</v>
      </c>
      <c r="E24" s="95" t="s">
        <v>0</v>
      </c>
      <c r="F24" s="72"/>
      <c r="G24" s="94" t="s">
        <v>160</v>
      </c>
      <c r="H24" s="92" t="s">
        <v>18</v>
      </c>
      <c r="I24" s="93"/>
      <c r="J24" s="92" t="s">
        <v>17</v>
      </c>
    </row>
    <row r="25" spans="1:13" ht="15.6" x14ac:dyDescent="0.3">
      <c r="A25" s="83" t="s">
        <v>159</v>
      </c>
      <c r="B25" s="599"/>
      <c r="C25" s="87"/>
      <c r="D25" s="91"/>
      <c r="E25" s="81" t="s">
        <v>0</v>
      </c>
      <c r="F25" s="72" t="s">
        <v>0</v>
      </c>
      <c r="G25" s="83" t="s">
        <v>159</v>
      </c>
      <c r="H25" s="599"/>
      <c r="I25" s="87"/>
      <c r="J25" s="91"/>
    </row>
    <row r="26" spans="1:13" ht="15.6" x14ac:dyDescent="0.3">
      <c r="A26" s="83" t="s">
        <v>158</v>
      </c>
      <c r="B26" s="600" t="s">
        <v>0</v>
      </c>
      <c r="C26" s="90"/>
      <c r="D26" s="602" t="s">
        <v>0</v>
      </c>
      <c r="E26" s="81" t="s">
        <v>0</v>
      </c>
      <c r="F26" s="72" t="s">
        <v>0</v>
      </c>
      <c r="G26" s="83" t="s">
        <v>158</v>
      </c>
      <c r="H26" s="600"/>
      <c r="I26" s="90"/>
      <c r="J26" s="602"/>
    </row>
    <row r="27" spans="1:13" ht="15.6" x14ac:dyDescent="0.3">
      <c r="A27" s="83" t="s">
        <v>157</v>
      </c>
      <c r="B27" s="601" t="s">
        <v>0</v>
      </c>
      <c r="C27" s="87"/>
      <c r="D27" s="89"/>
      <c r="E27" s="81" t="s">
        <v>0</v>
      </c>
      <c r="F27" s="72" t="s">
        <v>0</v>
      </c>
      <c r="G27" s="83" t="s">
        <v>157</v>
      </c>
      <c r="H27" s="601"/>
      <c r="I27" s="87"/>
      <c r="J27" s="89"/>
    </row>
    <row r="28" spans="1:13" ht="15.6" x14ac:dyDescent="0.3">
      <c r="A28" s="83" t="s">
        <v>83</v>
      </c>
      <c r="B28" s="88" t="str">
        <f>IF(B27="Annual Professional Maintenance", "0.01", "0.03")</f>
        <v>0.03</v>
      </c>
      <c r="C28" s="87"/>
      <c r="D28" s="82"/>
      <c r="E28" s="81" t="s">
        <v>0</v>
      </c>
      <c r="F28" s="72" t="s">
        <v>0</v>
      </c>
      <c r="G28" s="83" t="s">
        <v>83</v>
      </c>
      <c r="H28" s="27" t="str">
        <f>IF(H27="Annual Professional Maintenance", "0.01", "0.03")</f>
        <v>0.03</v>
      </c>
      <c r="I28" s="87"/>
      <c r="J28" s="82"/>
    </row>
    <row r="29" spans="1:13" ht="15.6" x14ac:dyDescent="0.3">
      <c r="A29" s="83" t="s">
        <v>156</v>
      </c>
      <c r="B29" s="86" t="e">
        <f>B26*(1-B28)^(B5-B25)</f>
        <v>#VALUE!</v>
      </c>
      <c r="C29" s="79"/>
      <c r="D29" s="82"/>
      <c r="E29" s="81" t="s">
        <v>0</v>
      </c>
      <c r="F29" s="72" t="s">
        <v>0</v>
      </c>
      <c r="G29" s="83" t="s">
        <v>156</v>
      </c>
      <c r="H29" s="25">
        <f>H26*(1-H28)^(H5-H25)</f>
        <v>0</v>
      </c>
      <c r="I29" s="79"/>
      <c r="J29" s="82"/>
    </row>
    <row r="30" spans="1:13" ht="12" customHeight="1" x14ac:dyDescent="0.3">
      <c r="A30" s="83"/>
      <c r="B30" s="85"/>
      <c r="C30" s="79"/>
      <c r="D30" s="82"/>
      <c r="E30" s="72" t="s">
        <v>0</v>
      </c>
      <c r="F30" s="72"/>
      <c r="G30" s="83"/>
      <c r="H30" s="85"/>
      <c r="I30" s="79"/>
      <c r="J30" s="82"/>
    </row>
    <row r="31" spans="1:13" ht="15.6" x14ac:dyDescent="0.3">
      <c r="A31" s="83" t="s">
        <v>155</v>
      </c>
      <c r="B31" s="603" t="s">
        <v>0</v>
      </c>
      <c r="C31" s="84"/>
      <c r="D31" s="82"/>
      <c r="E31" s="81" t="s">
        <v>0</v>
      </c>
      <c r="F31" s="72" t="s">
        <v>0</v>
      </c>
      <c r="G31" s="83" t="s">
        <v>155</v>
      </c>
      <c r="H31" s="603"/>
      <c r="I31" s="84"/>
      <c r="J31" s="82"/>
    </row>
    <row r="32" spans="1:13" ht="15.6" x14ac:dyDescent="0.3">
      <c r="A32" s="83" t="s">
        <v>154</v>
      </c>
      <c r="B32" s="604" t="s">
        <v>0</v>
      </c>
      <c r="C32" s="84"/>
      <c r="D32" s="82"/>
      <c r="E32" s="81" t="s">
        <v>0</v>
      </c>
      <c r="F32" s="72" t="s">
        <v>0</v>
      </c>
      <c r="G32" s="83" t="s">
        <v>154</v>
      </c>
      <c r="H32" s="604"/>
      <c r="I32" s="84"/>
      <c r="J32" s="82"/>
    </row>
    <row r="33" spans="1:10" ht="15.6" x14ac:dyDescent="0.3">
      <c r="A33" s="83"/>
      <c r="B33" s="23" t="e">
        <f>B32*B34</f>
        <v>#VALUE!</v>
      </c>
      <c r="C33" s="84"/>
      <c r="D33" s="82"/>
      <c r="E33" s="81" t="s">
        <v>0</v>
      </c>
      <c r="F33" s="72" t="s">
        <v>0</v>
      </c>
      <c r="G33" s="83"/>
      <c r="H33" s="23">
        <f>H32*H34</f>
        <v>0</v>
      </c>
      <c r="I33" s="84"/>
      <c r="J33" s="82"/>
    </row>
    <row r="34" spans="1:10" ht="15.6" x14ac:dyDescent="0.3">
      <c r="A34" s="83" t="s">
        <v>153</v>
      </c>
      <c r="B34" s="605"/>
      <c r="C34" s="79"/>
      <c r="D34" s="82"/>
      <c r="E34" s="81" t="s">
        <v>0</v>
      </c>
      <c r="F34" s="72" t="s">
        <v>0</v>
      </c>
      <c r="G34" s="83" t="s">
        <v>153</v>
      </c>
      <c r="H34" s="605"/>
      <c r="I34" s="79"/>
      <c r="J34" s="82"/>
    </row>
    <row r="35" spans="1:10" ht="12" customHeight="1" thickBot="1" x14ac:dyDescent="0.35">
      <c r="A35" s="80"/>
      <c r="B35" s="79"/>
      <c r="C35" s="79"/>
      <c r="D35" s="78"/>
      <c r="E35" s="81" t="s">
        <v>0</v>
      </c>
      <c r="F35" s="72" t="s">
        <v>0</v>
      </c>
      <c r="G35" s="80"/>
      <c r="H35" s="79"/>
      <c r="I35" s="79"/>
      <c r="J35" s="78"/>
    </row>
    <row r="36" spans="1:10" ht="16.2" thickBot="1" x14ac:dyDescent="0.35">
      <c r="A36" s="77"/>
      <c r="B36" s="76"/>
      <c r="C36" s="75"/>
      <c r="D36" s="74"/>
      <c r="E36" s="73" t="s">
        <v>0</v>
      </c>
      <c r="F36" s="72"/>
      <c r="G36" s="19"/>
      <c r="H36" s="18"/>
      <c r="I36" s="17"/>
      <c r="J36" s="16"/>
    </row>
    <row r="37" spans="1:10" ht="16.2" thickBot="1" x14ac:dyDescent="0.35">
      <c r="A37" s="10" t="s">
        <v>152</v>
      </c>
      <c r="B37" s="12"/>
      <c r="C37" s="15"/>
      <c r="D37" s="14" t="e">
        <f>(D26-C39)*0.1</f>
        <v>#VALUE!</v>
      </c>
      <c r="E37" s="72" t="s">
        <v>0</v>
      </c>
      <c r="F37" s="72"/>
      <c r="G37" s="10" t="s">
        <v>152</v>
      </c>
      <c r="H37" s="12"/>
      <c r="I37" s="15"/>
      <c r="J37" s="14" t="e">
        <f>(J26-I39)*0.1</f>
        <v>#DIV/0!</v>
      </c>
    </row>
    <row r="38" spans="1:10" ht="16.2" thickBot="1" x14ac:dyDescent="0.35">
      <c r="A38" s="10"/>
      <c r="B38" s="71" t="s">
        <v>151</v>
      </c>
      <c r="C38" s="8"/>
      <c r="D38" s="13"/>
      <c r="E38" s="72"/>
      <c r="F38" s="72"/>
      <c r="G38" s="10"/>
      <c r="H38" s="71" t="s">
        <v>151</v>
      </c>
      <c r="I38" s="8"/>
      <c r="J38" s="13"/>
    </row>
    <row r="39" spans="1:10" ht="20.25" customHeight="1" thickBot="1" x14ac:dyDescent="0.35">
      <c r="A39" s="10" t="s">
        <v>150</v>
      </c>
      <c r="B39" s="12"/>
      <c r="C39" s="12" t="e">
        <f>B31/B33</f>
        <v>#VALUE!</v>
      </c>
      <c r="D39" s="11" t="e">
        <f>(D26-B29)*0.1</f>
        <v>#VALUE!</v>
      </c>
      <c r="E39" s="72" t="s">
        <v>0</v>
      </c>
      <c r="F39" s="72"/>
      <c r="G39" s="10" t="s">
        <v>150</v>
      </c>
      <c r="H39" s="12"/>
      <c r="I39" s="12" t="e">
        <f>H31/H33</f>
        <v>#DIV/0!</v>
      </c>
      <c r="J39" s="11">
        <f>(J26-H29)*0.1</f>
        <v>0</v>
      </c>
    </row>
    <row r="40" spans="1:10" ht="15.6" x14ac:dyDescent="0.3">
      <c r="A40" s="10"/>
      <c r="B40" s="71" t="s">
        <v>149</v>
      </c>
      <c r="C40" s="8"/>
      <c r="D40" s="7"/>
      <c r="E40" s="70"/>
      <c r="F40" s="70"/>
      <c r="G40" s="10"/>
      <c r="H40" s="71" t="s">
        <v>149</v>
      </c>
      <c r="I40" s="8"/>
      <c r="J40" s="7"/>
    </row>
    <row r="41" spans="1:10" ht="14.4" thickBot="1" x14ac:dyDescent="0.35">
      <c r="A41" s="6"/>
      <c r="B41" s="5"/>
      <c r="C41" s="5"/>
      <c r="D41" s="4"/>
      <c r="E41" s="70"/>
      <c r="F41" s="70"/>
      <c r="G41" s="69"/>
      <c r="H41" s="68"/>
      <c r="I41" s="68"/>
      <c r="J41" s="67"/>
    </row>
    <row r="42" spans="1:10" ht="13.8" x14ac:dyDescent="0.3"/>
    <row r="43" spans="1:10" ht="16.2" thickBot="1" x14ac:dyDescent="0.35">
      <c r="G43" s="52"/>
    </row>
    <row r="44" spans="1:10" ht="16.2" thickBot="1" x14ac:dyDescent="0.35">
      <c r="A44" s="1066" t="s">
        <v>163</v>
      </c>
      <c r="B44" s="1067"/>
      <c r="C44" s="1067"/>
      <c r="D44" s="1068"/>
      <c r="G44" s="1066" t="s">
        <v>163</v>
      </c>
      <c r="H44" s="1067"/>
      <c r="I44" s="1067"/>
      <c r="J44" s="1068"/>
    </row>
    <row r="45" spans="1:10" ht="15.6" x14ac:dyDescent="0.3">
      <c r="A45" s="66" t="s">
        <v>123</v>
      </c>
      <c r="B45" s="1073">
        <f>B3</f>
        <v>0</v>
      </c>
      <c r="C45" s="1074"/>
      <c r="D45" s="1075"/>
      <c r="G45" s="66" t="s">
        <v>123</v>
      </c>
      <c r="H45" s="1073">
        <f>B45</f>
        <v>0</v>
      </c>
      <c r="I45" s="1074"/>
      <c r="J45" s="1075"/>
    </row>
    <row r="46" spans="1:10" ht="15.6" x14ac:dyDescent="0.3">
      <c r="A46" s="66" t="s">
        <v>4</v>
      </c>
      <c r="B46" s="1076">
        <f>B4</f>
        <v>0</v>
      </c>
      <c r="C46" s="1077"/>
      <c r="D46" s="1078"/>
      <c r="G46" s="66" t="s">
        <v>4</v>
      </c>
      <c r="H46" s="1076">
        <f>B46</f>
        <v>0</v>
      </c>
      <c r="I46" s="1077"/>
      <c r="J46" s="1078"/>
    </row>
    <row r="47" spans="1:10" ht="16.2" thickBot="1" x14ac:dyDescent="0.35">
      <c r="A47" s="65" t="s">
        <v>122</v>
      </c>
      <c r="B47" s="1079"/>
      <c r="C47" s="1080"/>
      <c r="D47" s="1081"/>
      <c r="G47" s="65" t="s">
        <v>122</v>
      </c>
      <c r="H47" s="1079"/>
      <c r="I47" s="1080"/>
      <c r="J47" s="1081"/>
    </row>
    <row r="48" spans="1:10" ht="14.4" thickBot="1" x14ac:dyDescent="0.35">
      <c r="A48" s="64"/>
      <c r="B48" s="63"/>
      <c r="C48" s="63"/>
      <c r="D48" s="62"/>
      <c r="G48" s="64"/>
      <c r="H48" s="63"/>
      <c r="I48" s="63"/>
      <c r="J48" s="62"/>
    </row>
    <row r="49" spans="1:10" ht="16.2" thickBot="1" x14ac:dyDescent="0.35">
      <c r="A49" s="61" t="s">
        <v>162</v>
      </c>
      <c r="B49" s="32"/>
      <c r="C49" s="1069"/>
      <c r="D49" s="1070"/>
      <c r="G49" s="61" t="s">
        <v>162</v>
      </c>
      <c r="H49" s="32"/>
      <c r="I49" s="1069"/>
      <c r="J49" s="1070"/>
    </row>
    <row r="50" spans="1:10" ht="16.2" thickBot="1" x14ac:dyDescent="0.35">
      <c r="A50" s="60"/>
      <c r="B50" s="59"/>
      <c r="C50" s="59"/>
      <c r="D50" s="58"/>
      <c r="G50" s="60"/>
      <c r="H50" s="59"/>
      <c r="I50" s="59"/>
      <c r="J50" s="58"/>
    </row>
    <row r="51" spans="1:10" ht="16.2" thickBot="1" x14ac:dyDescent="0.35">
      <c r="A51" s="33" t="s">
        <v>161</v>
      </c>
      <c r="B51" s="56" t="s">
        <v>18</v>
      </c>
      <c r="C51" s="55"/>
      <c r="D51" s="54" t="s">
        <v>17</v>
      </c>
      <c r="E51" s="57"/>
      <c r="F51" s="57"/>
      <c r="G51" s="33" t="s">
        <v>161</v>
      </c>
      <c r="H51" s="56" t="s">
        <v>18</v>
      </c>
      <c r="I51" s="55"/>
      <c r="J51" s="54" t="s">
        <v>17</v>
      </c>
    </row>
    <row r="52" spans="1:10" ht="15.6" x14ac:dyDescent="0.3">
      <c r="A52" s="10" t="s">
        <v>16</v>
      </c>
      <c r="B52" s="594"/>
      <c r="C52" s="53">
        <f>B52/60</f>
        <v>0</v>
      </c>
      <c r="D52" s="28"/>
      <c r="F52" s="52"/>
      <c r="G52" s="10" t="s">
        <v>16</v>
      </c>
      <c r="H52" s="594"/>
      <c r="I52" s="53">
        <f>H52/60</f>
        <v>0</v>
      </c>
      <c r="J52" s="28"/>
    </row>
    <row r="53" spans="1:10" ht="15.6" x14ac:dyDescent="0.3">
      <c r="A53" s="10" t="s">
        <v>15</v>
      </c>
      <c r="B53" s="595"/>
      <c r="C53" s="12"/>
      <c r="D53" s="22"/>
      <c r="F53" s="52"/>
      <c r="G53" s="10" t="s">
        <v>15</v>
      </c>
      <c r="H53" s="595"/>
      <c r="I53" s="12"/>
      <c r="J53" s="22"/>
    </row>
    <row r="54" spans="1:10" ht="15.6" x14ac:dyDescent="0.3">
      <c r="A54" s="10" t="s">
        <v>14</v>
      </c>
      <c r="B54" s="596"/>
      <c r="C54" s="12"/>
      <c r="D54" s="22"/>
      <c r="G54" s="10" t="s">
        <v>14</v>
      </c>
      <c r="H54" s="596"/>
      <c r="I54" s="12"/>
      <c r="J54" s="22"/>
    </row>
    <row r="55" spans="1:10" ht="15.6" x14ac:dyDescent="0.3">
      <c r="A55" s="10" t="s">
        <v>13</v>
      </c>
      <c r="B55" s="51">
        <v>8760</v>
      </c>
      <c r="C55" s="12"/>
      <c r="D55" s="50"/>
      <c r="G55" s="10" t="s">
        <v>13</v>
      </c>
      <c r="H55" s="51">
        <v>8760</v>
      </c>
      <c r="I55" s="12"/>
      <c r="J55" s="50"/>
    </row>
    <row r="56" spans="1:10" ht="15.6" x14ac:dyDescent="0.3">
      <c r="A56" s="10" t="s">
        <v>12</v>
      </c>
      <c r="B56" s="25" t="e">
        <f>B55/C52*B53</f>
        <v>#DIV/0!</v>
      </c>
      <c r="C56" s="12"/>
      <c r="D56" s="597"/>
      <c r="G56" s="10" t="s">
        <v>12</v>
      </c>
      <c r="H56" s="25" t="e">
        <f>H55/I52*H53</f>
        <v>#DIV/0!</v>
      </c>
      <c r="I56" s="12"/>
      <c r="J56" s="597"/>
    </row>
    <row r="57" spans="1:10" ht="15.6" x14ac:dyDescent="0.3">
      <c r="A57" s="10" t="s">
        <v>11</v>
      </c>
      <c r="B57" s="49"/>
      <c r="C57" s="15"/>
      <c r="D57" s="598"/>
      <c r="G57" s="10" t="s">
        <v>11</v>
      </c>
      <c r="H57" s="49"/>
      <c r="I57" s="15"/>
      <c r="J57" s="598"/>
    </row>
    <row r="58" spans="1:10" ht="16.2" thickBot="1" x14ac:dyDescent="0.35">
      <c r="A58" s="48"/>
      <c r="B58" s="47"/>
      <c r="C58" s="5"/>
      <c r="D58" s="46"/>
      <c r="G58" s="48"/>
      <c r="H58" s="47"/>
      <c r="I58" s="5"/>
      <c r="J58" s="46"/>
    </row>
    <row r="59" spans="1:10" ht="16.2" thickBot="1" x14ac:dyDescent="0.35">
      <c r="A59" s="19"/>
      <c r="B59" s="45"/>
      <c r="C59" s="44"/>
      <c r="D59" s="43"/>
      <c r="G59" s="19"/>
      <c r="H59" s="45"/>
      <c r="I59" s="44"/>
      <c r="J59" s="43"/>
    </row>
    <row r="60" spans="1:10" ht="16.2" thickBot="1" x14ac:dyDescent="0.35">
      <c r="A60" s="10" t="s">
        <v>10</v>
      </c>
      <c r="B60" s="41"/>
      <c r="C60" s="40"/>
      <c r="D60" s="42" t="e">
        <f>(B56-D56)*B54</f>
        <v>#DIV/0!</v>
      </c>
      <c r="G60" s="10" t="s">
        <v>10</v>
      </c>
      <c r="H60" s="41"/>
      <c r="I60" s="40"/>
      <c r="J60" s="42" t="e">
        <f>(H56-J56)*H54</f>
        <v>#DIV/0!</v>
      </c>
    </row>
    <row r="61" spans="1:10" ht="16.2" thickBot="1" x14ac:dyDescent="0.35">
      <c r="A61" s="10" t="s">
        <v>9</v>
      </c>
      <c r="B61" s="41"/>
      <c r="C61" s="40"/>
      <c r="D61" s="39" t="e">
        <f>D60*10</f>
        <v>#DIV/0!</v>
      </c>
      <c r="G61" s="10" t="s">
        <v>9</v>
      </c>
      <c r="H61" s="41"/>
      <c r="I61" s="40"/>
      <c r="J61" s="39" t="e">
        <f>J60*10</f>
        <v>#DIV/0!</v>
      </c>
    </row>
    <row r="62" spans="1:10" ht="16.2" thickBot="1" x14ac:dyDescent="0.35">
      <c r="A62" s="10" t="s">
        <v>8</v>
      </c>
      <c r="B62" s="41"/>
      <c r="C62" s="40"/>
      <c r="D62" s="388" t="e">
        <f>D61/D57</f>
        <v>#DIV/0!</v>
      </c>
      <c r="G62" s="10" t="s">
        <v>8</v>
      </c>
      <c r="H62" s="41"/>
      <c r="I62" s="40"/>
      <c r="J62" s="388" t="e">
        <f>J61/J57</f>
        <v>#DIV/0!</v>
      </c>
    </row>
    <row r="63" spans="1:10" ht="16.5" customHeight="1" x14ac:dyDescent="0.3">
      <c r="A63" s="38"/>
      <c r="B63" s="9" t="s">
        <v>7</v>
      </c>
      <c r="C63" s="8"/>
      <c r="D63" s="37"/>
      <c r="G63" s="38"/>
      <c r="H63" s="9" t="s">
        <v>7</v>
      </c>
      <c r="I63" s="8"/>
      <c r="J63" s="37"/>
    </row>
    <row r="64" spans="1:10" ht="16.5" customHeight="1" thickBot="1" x14ac:dyDescent="0.35">
      <c r="A64" s="6"/>
      <c r="B64" s="5"/>
      <c r="C64" s="5"/>
      <c r="D64" s="36"/>
      <c r="G64" s="6"/>
      <c r="H64" s="5"/>
      <c r="I64" s="5"/>
      <c r="J64" s="36"/>
    </row>
    <row r="65" spans="1:10" ht="16.5" customHeight="1" thickBot="1" x14ac:dyDescent="0.35">
      <c r="A65" s="35"/>
      <c r="D65" s="34"/>
      <c r="G65" s="35"/>
      <c r="J65" s="34"/>
    </row>
    <row r="66" spans="1:10" ht="16.5" customHeight="1" thickBot="1" x14ac:dyDescent="0.35">
      <c r="A66" s="33" t="s">
        <v>160</v>
      </c>
      <c r="B66" s="31" t="s">
        <v>18</v>
      </c>
      <c r="C66" s="32"/>
      <c r="D66" s="31" t="s">
        <v>17</v>
      </c>
      <c r="G66" s="33" t="s">
        <v>160</v>
      </c>
      <c r="H66" s="31" t="s">
        <v>18</v>
      </c>
      <c r="I66" s="32"/>
      <c r="J66" s="31" t="s">
        <v>17</v>
      </c>
    </row>
    <row r="67" spans="1:10" ht="16.5" customHeight="1" x14ac:dyDescent="0.3">
      <c r="A67" s="10" t="s">
        <v>159</v>
      </c>
      <c r="B67" s="599"/>
      <c r="C67" s="26"/>
      <c r="D67" s="30"/>
      <c r="G67" s="10" t="s">
        <v>159</v>
      </c>
      <c r="H67" s="599"/>
      <c r="I67" s="26"/>
      <c r="J67" s="30"/>
    </row>
    <row r="68" spans="1:10" ht="16.5" customHeight="1" x14ac:dyDescent="0.3">
      <c r="A68" s="10" t="s">
        <v>158</v>
      </c>
      <c r="B68" s="600"/>
      <c r="C68" s="29"/>
      <c r="D68" s="602"/>
      <c r="G68" s="10" t="s">
        <v>158</v>
      </c>
      <c r="H68" s="600"/>
      <c r="I68" s="29"/>
      <c r="J68" s="602"/>
    </row>
    <row r="69" spans="1:10" ht="16.5" customHeight="1" x14ac:dyDescent="0.3">
      <c r="A69" s="10" t="s">
        <v>157</v>
      </c>
      <c r="B69" s="606"/>
      <c r="C69" s="26"/>
      <c r="D69" s="28"/>
      <c r="G69" s="10" t="s">
        <v>157</v>
      </c>
      <c r="H69" s="606"/>
      <c r="I69" s="26"/>
      <c r="J69" s="28"/>
    </row>
    <row r="70" spans="1:10" ht="16.5" customHeight="1" x14ac:dyDescent="0.3">
      <c r="A70" s="10" t="s">
        <v>83</v>
      </c>
      <c r="B70" s="27" t="str">
        <f>IF(B69="Annual Professional Maintenance", "0.01", "0.03")</f>
        <v>0.03</v>
      </c>
      <c r="C70" s="26"/>
      <c r="D70" s="22"/>
      <c r="G70" s="10" t="s">
        <v>83</v>
      </c>
      <c r="H70" s="27" t="str">
        <f>IF(H69="Annual Professional Maintenance", "0.01", "0.03")</f>
        <v>0.03</v>
      </c>
      <c r="I70" s="26"/>
      <c r="J70" s="22"/>
    </row>
    <row r="71" spans="1:10" ht="16.5" customHeight="1" x14ac:dyDescent="0.3">
      <c r="A71" s="10" t="s">
        <v>156</v>
      </c>
      <c r="B71" s="25">
        <f>B68*(1-B70)^(B47-B67)</f>
        <v>0</v>
      </c>
      <c r="C71" s="15"/>
      <c r="D71" s="22"/>
      <c r="G71" s="10" t="s">
        <v>156</v>
      </c>
      <c r="H71" s="25">
        <f>H68*(1-H70)^(H47-H67)</f>
        <v>0</v>
      </c>
      <c r="I71" s="15"/>
      <c r="J71" s="22"/>
    </row>
    <row r="72" spans="1:10" ht="16.5" customHeight="1" x14ac:dyDescent="0.3">
      <c r="A72" s="10"/>
      <c r="B72" s="24"/>
      <c r="C72" s="15"/>
      <c r="D72" s="22"/>
      <c r="G72" s="10"/>
      <c r="H72" s="24"/>
      <c r="I72" s="15"/>
      <c r="J72" s="22"/>
    </row>
    <row r="73" spans="1:10" ht="16.5" customHeight="1" x14ac:dyDescent="0.3">
      <c r="A73" s="10" t="s">
        <v>155</v>
      </c>
      <c r="B73" s="603"/>
      <c r="C73" s="12"/>
      <c r="D73" s="22"/>
      <c r="G73" s="10" t="s">
        <v>155</v>
      </c>
      <c r="H73" s="603"/>
      <c r="I73" s="12"/>
      <c r="J73" s="22"/>
    </row>
    <row r="74" spans="1:10" ht="16.5" customHeight="1" x14ac:dyDescent="0.3">
      <c r="A74" s="10" t="s">
        <v>154</v>
      </c>
      <c r="B74" s="604"/>
      <c r="C74" s="12"/>
      <c r="D74" s="22"/>
      <c r="G74" s="10" t="s">
        <v>154</v>
      </c>
      <c r="H74" s="604"/>
      <c r="I74" s="12"/>
      <c r="J74" s="22"/>
    </row>
    <row r="75" spans="1:10" ht="16.5" customHeight="1" x14ac:dyDescent="0.3">
      <c r="A75" s="10"/>
      <c r="B75" s="23">
        <f>B74*B76</f>
        <v>0</v>
      </c>
      <c r="C75" s="12"/>
      <c r="D75" s="22"/>
      <c r="G75" s="10"/>
      <c r="H75" s="23">
        <f>H74*H76</f>
        <v>0</v>
      </c>
      <c r="I75" s="12"/>
      <c r="J75" s="22"/>
    </row>
    <row r="76" spans="1:10" ht="16.5" customHeight="1" x14ac:dyDescent="0.3">
      <c r="A76" s="10" t="s">
        <v>153</v>
      </c>
      <c r="B76" s="605"/>
      <c r="C76" s="15"/>
      <c r="D76" s="22"/>
      <c r="G76" s="10" t="s">
        <v>153</v>
      </c>
      <c r="H76" s="605"/>
      <c r="I76" s="15"/>
      <c r="J76" s="22"/>
    </row>
    <row r="77" spans="1:10" ht="16.5" customHeight="1" thickBot="1" x14ac:dyDescent="0.35">
      <c r="A77" s="21"/>
      <c r="B77" s="15"/>
      <c r="C77" s="15"/>
      <c r="D77" s="20"/>
      <c r="G77" s="21"/>
      <c r="H77" s="15"/>
      <c r="I77" s="15"/>
      <c r="J77" s="20"/>
    </row>
    <row r="78" spans="1:10" ht="16.5" customHeight="1" thickBot="1" x14ac:dyDescent="0.35">
      <c r="A78" s="19"/>
      <c r="B78" s="18"/>
      <c r="C78" s="17"/>
      <c r="D78" s="16"/>
      <c r="G78" s="19"/>
      <c r="H78" s="18"/>
      <c r="I78" s="17"/>
      <c r="J78" s="16"/>
    </row>
    <row r="79" spans="1:10" ht="16.5" customHeight="1" thickBot="1" x14ac:dyDescent="0.35">
      <c r="A79" s="10" t="s">
        <v>152</v>
      </c>
      <c r="B79" s="12"/>
      <c r="C79" s="15"/>
      <c r="D79" s="14" t="e">
        <f>(D68-C81)*0.1</f>
        <v>#DIV/0!</v>
      </c>
      <c r="G79" s="10" t="s">
        <v>152</v>
      </c>
      <c r="H79" s="12"/>
      <c r="I79" s="15"/>
      <c r="J79" s="14" t="e">
        <f>(J68-I81)*0.1</f>
        <v>#DIV/0!</v>
      </c>
    </row>
    <row r="80" spans="1:10" ht="16.5" customHeight="1" thickBot="1" x14ac:dyDescent="0.35">
      <c r="A80" s="10"/>
      <c r="B80" s="9" t="s">
        <v>151</v>
      </c>
      <c r="C80" s="8"/>
      <c r="D80" s="13"/>
      <c r="G80" s="10"/>
      <c r="H80" s="9" t="s">
        <v>151</v>
      </c>
      <c r="I80" s="8"/>
      <c r="J80" s="13"/>
    </row>
    <row r="81" spans="1:10" ht="16.5" customHeight="1" thickBot="1" x14ac:dyDescent="0.35">
      <c r="A81" s="10" t="s">
        <v>150</v>
      </c>
      <c r="B81" s="12"/>
      <c r="C81" s="12" t="e">
        <f>B73/B75</f>
        <v>#DIV/0!</v>
      </c>
      <c r="D81" s="11">
        <f>(D68-B71)*0.1</f>
        <v>0</v>
      </c>
      <c r="G81" s="10" t="s">
        <v>150</v>
      </c>
      <c r="H81" s="12"/>
      <c r="I81" s="12" t="e">
        <f>H73/H75</f>
        <v>#DIV/0!</v>
      </c>
      <c r="J81" s="11">
        <f>(J68-H71)*0.1</f>
        <v>0</v>
      </c>
    </row>
    <row r="82" spans="1:10" ht="16.5" customHeight="1" x14ac:dyDescent="0.3">
      <c r="A82" s="10"/>
      <c r="B82" s="9" t="s">
        <v>149</v>
      </c>
      <c r="C82" s="8"/>
      <c r="D82" s="7"/>
      <c r="G82" s="10"/>
      <c r="H82" s="9" t="s">
        <v>149</v>
      </c>
      <c r="I82" s="8"/>
      <c r="J82" s="7"/>
    </row>
    <row r="83" spans="1:10" ht="16.5" customHeight="1" thickBot="1" x14ac:dyDescent="0.35">
      <c r="A83" s="6"/>
      <c r="B83" s="5"/>
      <c r="C83" s="5"/>
      <c r="D83" s="4"/>
      <c r="G83" s="6"/>
      <c r="H83" s="5"/>
      <c r="I83" s="5"/>
      <c r="J83" s="4"/>
    </row>
  </sheetData>
  <protectedRanges>
    <protectedRange password="CF31" sqref="A15:D18 G15:J18 G57:J60 A57:D60" name="Range1"/>
    <protectedRange password="CF31" sqref="C40:D40 A40 A36:D37 A39:D39 C38:D38 A38 I40:J40 G40 G36:J37 G39:J39 I38:J38 G38 I82:J82 G82 G78:J79 G81:J81 I80:J80 G80 C82:D82 A82 A78:D79 A81:D81 C80:D80 A80" name="Range1_1"/>
  </protectedRanges>
  <mergeCells count="20">
    <mergeCell ref="H46:J46"/>
    <mergeCell ref="H47:J47"/>
    <mergeCell ref="I49:J49"/>
    <mergeCell ref="A44:D44"/>
    <mergeCell ref="B45:D45"/>
    <mergeCell ref="B46:D46"/>
    <mergeCell ref="B47:D47"/>
    <mergeCell ref="C49:D49"/>
    <mergeCell ref="H45:J45"/>
    <mergeCell ref="G2:J2"/>
    <mergeCell ref="A2:D2"/>
    <mergeCell ref="I7:J7"/>
    <mergeCell ref="C7:D7"/>
    <mergeCell ref="G44:J44"/>
    <mergeCell ref="B3:D3"/>
    <mergeCell ref="B4:D4"/>
    <mergeCell ref="B5:D5"/>
    <mergeCell ref="H3:J3"/>
    <mergeCell ref="H4:J4"/>
    <mergeCell ref="H5:J5"/>
  </mergeCells>
  <dataValidations count="23">
    <dataValidation type="list" allowBlank="1" showInputMessage="1" sqref="B27">
      <formula1>"Annual Professional Maintenance, Seldom or Never Maintained"</formula1>
    </dataValidation>
    <dataValidation allowBlank="1" showInputMessage="1" showErrorMessage="1" promptTitle="Job Number" prompt="Enter the job number/client ID/audit number for this client. "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H4 H46 B46"/>
    <dataValidation allowBlank="1" showInputMessage="1" showErrorMessage="1" prompt="Enter Client's Name"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H3 H45 B45"/>
    <dataValidation allowBlank="1" showInputMessage="1" showErrorMessage="1" prompt="% decrease using amps" sqref="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J37 J79 D79"/>
    <dataValidation allowBlank="1" showInputMessage="1" showErrorMessage="1" promptTitle="Replacement EER" prompt="Enter the EER found on the (Yellow) Energy Guide of the new replacement unit." sqref="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IT65532 SP65532 ACL65532 AMH65532 AWD65532 BFZ65532 BPV65532 BZR65532 CJN65532 CTJ65532 DDF65532 DNB65532 DWX65532 EGT65532 EQP65532 FAL65532 FKH65532 FUD65532 GDZ65532 GNV65532 GXR65532 HHN65532 HRJ65532 IBF65532 ILB65532 IUX65532 JET65532 JOP65532 JYL65532 KIH65532 KSD65532 LBZ65532 LLV65532 LVR65532 MFN65532 MPJ65532 MZF65532 NJB65532 NSX65532 OCT65532 OMP65532 OWL65532 PGH65532 PQD65532 PZZ65532 QJV65532 QTR65532 RDN65532 RNJ65532 RXF65532 SHB65532 SQX65532 TAT65532 TKP65532 TUL65532 UEH65532 UOD65532 UXZ65532 VHV65532 VRR65532 WBN65532 WLJ65532 WVF65532 XFB65532 IT131068 SP131068 ACL131068 AMH131068 AWD131068 BFZ131068 BPV131068 BZR131068 CJN131068 CTJ131068 DDF131068 DNB131068 DWX131068 EGT131068 EQP131068 FAL131068 FKH131068 FUD131068 GDZ131068 GNV131068 GXR131068 HHN131068 HRJ131068 IBF131068 ILB131068 IUX131068 JET131068 JOP131068 JYL131068 KIH131068 KSD131068 LBZ131068 LLV131068 LVR131068 MFN131068 MPJ131068 MZF131068 NJB131068 NSX131068 OCT131068 OMP131068 OWL131068 PGH131068 PQD131068 PZZ131068 QJV131068 QTR131068 RDN131068 RNJ131068 RXF131068 SHB131068 SQX131068 TAT131068 TKP131068 TUL131068 UEH131068 UOD131068 UXZ131068 VHV131068 VRR131068 WBN131068 WLJ131068 WVF131068 XFB131068 IT196604 SP196604 ACL196604 AMH196604 AWD196604 BFZ196604 BPV196604 BZR196604 CJN196604 CTJ196604 DDF196604 DNB196604 DWX196604 EGT196604 EQP196604 FAL196604 FKH196604 FUD196604 GDZ196604 GNV196604 GXR196604 HHN196604 HRJ196604 IBF196604 ILB196604 IUX196604 JET196604 JOP196604 JYL196604 KIH196604 KSD196604 LBZ196604 LLV196604 LVR196604 MFN196604 MPJ196604 MZF196604 NJB196604 NSX196604 OCT196604 OMP196604 OWL196604 PGH196604 PQD196604 PZZ196604 QJV196604 QTR196604 RDN196604 RNJ196604 RXF196604 SHB196604 SQX196604 TAT196604 TKP196604 TUL196604 UEH196604 UOD196604 UXZ196604 VHV196604 VRR196604 WBN196604 WLJ196604 WVF196604 XFB196604 IT262140 SP262140 ACL262140 AMH262140 AWD262140 BFZ262140 BPV262140 BZR262140 CJN262140 CTJ262140 DDF262140 DNB262140 DWX262140 EGT262140 EQP262140 FAL262140 FKH262140 FUD262140 GDZ262140 GNV262140 GXR262140 HHN262140 HRJ262140 IBF262140 ILB262140 IUX262140 JET262140 JOP262140 JYL262140 KIH262140 KSD262140 LBZ262140 LLV262140 LVR262140 MFN262140 MPJ262140 MZF262140 NJB262140 NSX262140 OCT262140 OMP262140 OWL262140 PGH262140 PQD262140 PZZ262140 QJV262140 QTR262140 RDN262140 RNJ262140 RXF262140 SHB262140 SQX262140 TAT262140 TKP262140 TUL262140 UEH262140 UOD262140 UXZ262140 VHV262140 VRR262140 WBN262140 WLJ262140 WVF262140 XFB262140 IT327676 SP327676 ACL327676 AMH327676 AWD327676 BFZ327676 BPV327676 BZR327676 CJN327676 CTJ327676 DDF327676 DNB327676 DWX327676 EGT327676 EQP327676 FAL327676 FKH327676 FUD327676 GDZ327676 GNV327676 GXR327676 HHN327676 HRJ327676 IBF327676 ILB327676 IUX327676 JET327676 JOP327676 JYL327676 KIH327676 KSD327676 LBZ327676 LLV327676 LVR327676 MFN327676 MPJ327676 MZF327676 NJB327676 NSX327676 OCT327676 OMP327676 OWL327676 PGH327676 PQD327676 PZZ327676 QJV327676 QTR327676 RDN327676 RNJ327676 RXF327676 SHB327676 SQX327676 TAT327676 TKP327676 TUL327676 UEH327676 UOD327676 UXZ327676 VHV327676 VRR327676 WBN327676 WLJ327676 WVF327676 XFB327676 IT393212 SP393212 ACL393212 AMH393212 AWD393212 BFZ393212 BPV393212 BZR393212 CJN393212 CTJ393212 DDF393212 DNB393212 DWX393212 EGT393212 EQP393212 FAL393212 FKH393212 FUD393212 GDZ393212 GNV393212 GXR393212 HHN393212 HRJ393212 IBF393212 ILB393212 IUX393212 JET393212 JOP393212 JYL393212 KIH393212 KSD393212 LBZ393212 LLV393212 LVR393212 MFN393212 MPJ393212 MZF393212 NJB393212 NSX393212 OCT393212 OMP393212 OWL393212 PGH393212 PQD393212 PZZ393212 QJV393212 QTR393212 RDN393212 RNJ393212 RXF393212 SHB393212 SQX393212 TAT393212 TKP393212 TUL393212 UEH393212 UOD393212 UXZ393212 VHV393212 VRR393212 WBN393212 WLJ393212 WVF393212 XFB393212 IT458748 SP458748 ACL458748 AMH458748 AWD458748 BFZ458748 BPV458748 BZR458748 CJN458748 CTJ458748 DDF458748 DNB458748 DWX458748 EGT458748 EQP458748 FAL458748 FKH458748 FUD458748 GDZ458748 GNV458748 GXR458748 HHN458748 HRJ458748 IBF458748 ILB458748 IUX458748 JET458748 JOP458748 JYL458748 KIH458748 KSD458748 LBZ458748 LLV458748 LVR458748 MFN458748 MPJ458748 MZF458748 NJB458748 NSX458748 OCT458748 OMP458748 OWL458748 PGH458748 PQD458748 PZZ458748 QJV458748 QTR458748 RDN458748 RNJ458748 RXF458748 SHB458748 SQX458748 TAT458748 TKP458748 TUL458748 UEH458748 UOD458748 UXZ458748 VHV458748 VRR458748 WBN458748 WLJ458748 WVF458748 XFB458748 IT524284 SP524284 ACL524284 AMH524284 AWD524284 BFZ524284 BPV524284 BZR524284 CJN524284 CTJ524284 DDF524284 DNB524284 DWX524284 EGT524284 EQP524284 FAL524284 FKH524284 FUD524284 GDZ524284 GNV524284 GXR524284 HHN524284 HRJ524284 IBF524284 ILB524284 IUX524284 JET524284 JOP524284 JYL524284 KIH524284 KSD524284 LBZ524284 LLV524284 LVR524284 MFN524284 MPJ524284 MZF524284 NJB524284 NSX524284 OCT524284 OMP524284 OWL524284 PGH524284 PQD524284 PZZ524284 QJV524284 QTR524284 RDN524284 RNJ524284 RXF524284 SHB524284 SQX524284 TAT524284 TKP524284 TUL524284 UEH524284 UOD524284 UXZ524284 VHV524284 VRR524284 WBN524284 WLJ524284 WVF524284 XFB524284 IT589820 SP589820 ACL589820 AMH589820 AWD589820 BFZ589820 BPV589820 BZR589820 CJN589820 CTJ589820 DDF589820 DNB589820 DWX589820 EGT589820 EQP589820 FAL589820 FKH589820 FUD589820 GDZ589820 GNV589820 GXR589820 HHN589820 HRJ589820 IBF589820 ILB589820 IUX589820 JET589820 JOP589820 JYL589820 KIH589820 KSD589820 LBZ589820 LLV589820 LVR589820 MFN589820 MPJ589820 MZF589820 NJB589820 NSX589820 OCT589820 OMP589820 OWL589820 PGH589820 PQD589820 PZZ589820 QJV589820 QTR589820 RDN589820 RNJ589820 RXF589820 SHB589820 SQX589820 TAT589820 TKP589820 TUL589820 UEH589820 UOD589820 UXZ589820 VHV589820 VRR589820 WBN589820 WLJ589820 WVF589820 XFB589820 IT655356 SP655356 ACL655356 AMH655356 AWD655356 BFZ655356 BPV655356 BZR655356 CJN655356 CTJ655356 DDF655356 DNB655356 DWX655356 EGT655356 EQP655356 FAL655356 FKH655356 FUD655356 GDZ655356 GNV655356 GXR655356 HHN655356 HRJ655356 IBF655356 ILB655356 IUX655356 JET655356 JOP655356 JYL655356 KIH655356 KSD655356 LBZ655356 LLV655356 LVR655356 MFN655356 MPJ655356 MZF655356 NJB655356 NSX655356 OCT655356 OMP655356 OWL655356 PGH655356 PQD655356 PZZ655356 QJV655356 QTR655356 RDN655356 RNJ655356 RXF655356 SHB655356 SQX655356 TAT655356 TKP655356 TUL655356 UEH655356 UOD655356 UXZ655356 VHV655356 VRR655356 WBN655356 WLJ655356 WVF655356 XFB655356 IT720892 SP720892 ACL720892 AMH720892 AWD720892 BFZ720892 BPV720892 BZR720892 CJN720892 CTJ720892 DDF720892 DNB720892 DWX720892 EGT720892 EQP720892 FAL720892 FKH720892 FUD720892 GDZ720892 GNV720892 GXR720892 HHN720892 HRJ720892 IBF720892 ILB720892 IUX720892 JET720892 JOP720892 JYL720892 KIH720892 KSD720892 LBZ720892 LLV720892 LVR720892 MFN720892 MPJ720892 MZF720892 NJB720892 NSX720892 OCT720892 OMP720892 OWL720892 PGH720892 PQD720892 PZZ720892 QJV720892 QTR720892 RDN720892 RNJ720892 RXF720892 SHB720892 SQX720892 TAT720892 TKP720892 TUL720892 UEH720892 UOD720892 UXZ720892 VHV720892 VRR720892 WBN720892 WLJ720892 WVF720892 XFB720892 IT786428 SP786428 ACL786428 AMH786428 AWD786428 BFZ786428 BPV786428 BZR786428 CJN786428 CTJ786428 DDF786428 DNB786428 DWX786428 EGT786428 EQP786428 FAL786428 FKH786428 FUD786428 GDZ786428 GNV786428 GXR786428 HHN786428 HRJ786428 IBF786428 ILB786428 IUX786428 JET786428 JOP786428 JYL786428 KIH786428 KSD786428 LBZ786428 LLV786428 LVR786428 MFN786428 MPJ786428 MZF786428 NJB786428 NSX786428 OCT786428 OMP786428 OWL786428 PGH786428 PQD786428 PZZ786428 QJV786428 QTR786428 RDN786428 RNJ786428 RXF786428 SHB786428 SQX786428 TAT786428 TKP786428 TUL786428 UEH786428 UOD786428 UXZ786428 VHV786428 VRR786428 WBN786428 WLJ786428 WVF786428 XFB786428 IT851964 SP851964 ACL851964 AMH851964 AWD851964 BFZ851964 BPV851964 BZR851964 CJN851964 CTJ851964 DDF851964 DNB851964 DWX851964 EGT851964 EQP851964 FAL851964 FKH851964 FUD851964 GDZ851964 GNV851964 GXR851964 HHN851964 HRJ851964 IBF851964 ILB851964 IUX851964 JET851964 JOP851964 JYL851964 KIH851964 KSD851964 LBZ851964 LLV851964 LVR851964 MFN851964 MPJ851964 MZF851964 NJB851964 NSX851964 OCT851964 OMP851964 OWL851964 PGH851964 PQD851964 PZZ851964 QJV851964 QTR851964 RDN851964 RNJ851964 RXF851964 SHB851964 SQX851964 TAT851964 TKP851964 TUL851964 UEH851964 UOD851964 UXZ851964 VHV851964 VRR851964 WBN851964 WLJ851964 WVF851964 XFB851964 IT917500 SP917500 ACL917500 AMH917500 AWD917500 BFZ917500 BPV917500 BZR917500 CJN917500 CTJ917500 DDF917500 DNB917500 DWX917500 EGT917500 EQP917500 FAL917500 FKH917500 FUD917500 GDZ917500 GNV917500 GXR917500 HHN917500 HRJ917500 IBF917500 ILB917500 IUX917500 JET917500 JOP917500 JYL917500 KIH917500 KSD917500 LBZ917500 LLV917500 LVR917500 MFN917500 MPJ917500 MZF917500 NJB917500 NSX917500 OCT917500 OMP917500 OWL917500 PGH917500 PQD917500 PZZ917500 QJV917500 QTR917500 RDN917500 RNJ917500 RXF917500 SHB917500 SQX917500 TAT917500 TKP917500 TUL917500 UEH917500 UOD917500 UXZ917500 VHV917500 VRR917500 WBN917500 WLJ917500 WVF917500 XFB917500 IT983036 SP983036 ACL983036 AMH983036 AWD983036 BFZ983036 BPV983036 BZR983036 CJN983036 CTJ983036 DDF983036 DNB983036 DWX983036 EGT983036 EQP983036 FAL983036 FKH983036 FUD983036 GDZ983036 GNV983036 GXR983036 HHN983036 HRJ983036 IBF983036 ILB983036 IUX983036 JET983036 JOP983036 JYL983036 KIH983036 KSD983036 LBZ983036 LLV983036 LVR983036 MFN983036 MPJ983036 MZF983036 NJB983036 NSX983036 OCT983036 OMP983036 OWL983036 PGH983036 PQD983036 PZZ983036 QJV983036 QTR983036 RDN983036 RNJ983036 RXF983036 SHB983036 SQX983036 TAT983036 TKP983036 TUL983036 UEH983036 UOD983036 UXZ983036 VHV983036 VRR983036 WBN983036 WLJ983036 WVF983036 XFB983036 IT1048572 SP1048572 ACL1048572 AMH1048572 AWD1048572 BFZ1048572 BPV1048572 BZR1048572 CJN1048572 CTJ1048572 DDF1048572 DNB1048572 DWX1048572 EGT1048572 EQP1048572 FAL1048572 FKH1048572 FUD1048572 GDZ1048572 GNV1048572 GXR1048572 HHN1048572 HRJ1048572 IBF1048572 ILB1048572 IUX1048572 JET1048572 JOP1048572 JYL1048572 KIH1048572 KSD1048572 LBZ1048572 LLV1048572 LVR1048572 MFN1048572 MPJ1048572 MZF1048572 NJB1048572 NSX1048572 OCT1048572 OMP1048572 OWL1048572 PGH1048572 PQD1048572 PZZ1048572 QJV1048572 QTR1048572 RDN1048572 RNJ1048572 RXF1048572 SHB1048572 SQX1048572 TAT1048572 TKP1048572 TUL1048572 UEH1048572 UOD1048572 UXZ1048572 VHV1048572 VRR1048572 WBN1048572 WLJ1048572 WVF1048572 XFB1048572 J26 J68 D68"/>
    <dataValidation allowBlank="1" showInputMessage="1" showErrorMessage="1" prompt="% EER increase using plate" sqref="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J39 J81 D81"/>
    <dataValidation allowBlank="1" showInputMessage="1" showErrorMessage="1" promptTitle="Existing Amps" prompt="Enter the amps found on the plate.  If the amps cannot be found enter the amps reading using a comsuption meter or amp meter."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1048576 IX1048576 ST1048576 ACP1048576 AML1048576 AWH1048576 BGD1048576 BPZ1048576 BZV1048576 CJR1048576 CTN1048576 DDJ1048576 DNF1048576 DXB1048576 EGX1048576 EQT1048576 FAP1048576 FKL1048576 FUH1048576 GED1048576 GNZ1048576 GXV1048576 HHR1048576 HRN1048576 IBJ1048576 ILF1048576 IVB1048576 JEX1048576 JOT1048576 JYP1048576 KIL1048576 KSH1048576 LCD1048576 LLZ1048576 LVV1048576 MFR1048576 MPN1048576 MZJ1048576 NJF1048576 NTB1048576 OCX1048576 OMT1048576 OWP1048576 PGL1048576 PQH1048576 QAD1048576 QJZ1048576 QTV1048576 RDR1048576 RNN1048576 RXJ1048576 SHF1048576 SRB1048576 TAX1048576 TKT1048576 TUP1048576 UEL1048576 UOH1048576 UYD1048576 VHZ1048576 VRV1048576 WBR1048576 WLN1048576 WVJ1048576 IQ65536 SM65536 ACI65536 AME65536 AWA65536 BFW65536 BPS65536 BZO65536 CJK65536 CTG65536 DDC65536 DMY65536 DWU65536 EGQ65536 EQM65536 FAI65536 FKE65536 FUA65536 GDW65536 GNS65536 GXO65536 HHK65536 HRG65536 IBC65536 IKY65536 IUU65536 JEQ65536 JOM65536 JYI65536 KIE65536 KSA65536 LBW65536 LLS65536 LVO65536 MFK65536 MPG65536 MZC65536 NIY65536 NSU65536 OCQ65536 OMM65536 OWI65536 PGE65536 PQA65536 PZW65536 QJS65536 QTO65536 RDK65536 RNG65536 RXC65536 SGY65536 SQU65536 TAQ65536 TKM65536 TUI65536 UEE65536 UOA65536 UXW65536 VHS65536 VRO65536 WBK65536 WLG65536 WVC65536 XEY65536 IQ131072 SM131072 ACI131072 AME131072 AWA131072 BFW131072 BPS131072 BZO131072 CJK131072 CTG131072 DDC131072 DMY131072 DWU131072 EGQ131072 EQM131072 FAI131072 FKE131072 FUA131072 GDW131072 GNS131072 GXO131072 HHK131072 HRG131072 IBC131072 IKY131072 IUU131072 JEQ131072 JOM131072 JYI131072 KIE131072 KSA131072 LBW131072 LLS131072 LVO131072 MFK131072 MPG131072 MZC131072 NIY131072 NSU131072 OCQ131072 OMM131072 OWI131072 PGE131072 PQA131072 PZW131072 QJS131072 QTO131072 RDK131072 RNG131072 RXC131072 SGY131072 SQU131072 TAQ131072 TKM131072 TUI131072 UEE131072 UOA131072 UXW131072 VHS131072 VRO131072 WBK131072 WLG131072 WVC131072 XEY131072 IQ196608 SM196608 ACI196608 AME196608 AWA196608 BFW196608 BPS196608 BZO196608 CJK196608 CTG196608 DDC196608 DMY196608 DWU196608 EGQ196608 EQM196608 FAI196608 FKE196608 FUA196608 GDW196608 GNS196608 GXO196608 HHK196608 HRG196608 IBC196608 IKY196608 IUU196608 JEQ196608 JOM196608 JYI196608 KIE196608 KSA196608 LBW196608 LLS196608 LVO196608 MFK196608 MPG196608 MZC196608 NIY196608 NSU196608 OCQ196608 OMM196608 OWI196608 PGE196608 PQA196608 PZW196608 QJS196608 QTO196608 RDK196608 RNG196608 RXC196608 SGY196608 SQU196608 TAQ196608 TKM196608 TUI196608 UEE196608 UOA196608 UXW196608 VHS196608 VRO196608 WBK196608 WLG196608 WVC196608 XEY196608 IQ262144 SM262144 ACI262144 AME262144 AWA262144 BFW262144 BPS262144 BZO262144 CJK262144 CTG262144 DDC262144 DMY262144 DWU262144 EGQ262144 EQM262144 FAI262144 FKE262144 FUA262144 GDW262144 GNS262144 GXO262144 HHK262144 HRG262144 IBC262144 IKY262144 IUU262144 JEQ262144 JOM262144 JYI262144 KIE262144 KSA262144 LBW262144 LLS262144 LVO262144 MFK262144 MPG262144 MZC262144 NIY262144 NSU262144 OCQ262144 OMM262144 OWI262144 PGE262144 PQA262144 PZW262144 QJS262144 QTO262144 RDK262144 RNG262144 RXC262144 SGY262144 SQU262144 TAQ262144 TKM262144 TUI262144 UEE262144 UOA262144 UXW262144 VHS262144 VRO262144 WBK262144 WLG262144 WVC262144 XEY262144 IQ327680 SM327680 ACI327680 AME327680 AWA327680 BFW327680 BPS327680 BZO327680 CJK327680 CTG327680 DDC327680 DMY327680 DWU327680 EGQ327680 EQM327680 FAI327680 FKE327680 FUA327680 GDW327680 GNS327680 GXO327680 HHK327680 HRG327680 IBC327680 IKY327680 IUU327680 JEQ327680 JOM327680 JYI327680 KIE327680 KSA327680 LBW327680 LLS327680 LVO327680 MFK327680 MPG327680 MZC327680 NIY327680 NSU327680 OCQ327680 OMM327680 OWI327680 PGE327680 PQA327680 PZW327680 QJS327680 QTO327680 RDK327680 RNG327680 RXC327680 SGY327680 SQU327680 TAQ327680 TKM327680 TUI327680 UEE327680 UOA327680 UXW327680 VHS327680 VRO327680 WBK327680 WLG327680 WVC327680 XEY327680 IQ393216 SM393216 ACI393216 AME393216 AWA393216 BFW393216 BPS393216 BZO393216 CJK393216 CTG393216 DDC393216 DMY393216 DWU393216 EGQ393216 EQM393216 FAI393216 FKE393216 FUA393216 GDW393216 GNS393216 GXO393216 HHK393216 HRG393216 IBC393216 IKY393216 IUU393216 JEQ393216 JOM393216 JYI393216 KIE393216 KSA393216 LBW393216 LLS393216 LVO393216 MFK393216 MPG393216 MZC393216 NIY393216 NSU393216 OCQ393216 OMM393216 OWI393216 PGE393216 PQA393216 PZW393216 QJS393216 QTO393216 RDK393216 RNG393216 RXC393216 SGY393216 SQU393216 TAQ393216 TKM393216 TUI393216 UEE393216 UOA393216 UXW393216 VHS393216 VRO393216 WBK393216 WLG393216 WVC393216 XEY393216 IQ458752 SM458752 ACI458752 AME458752 AWA458752 BFW458752 BPS458752 BZO458752 CJK458752 CTG458752 DDC458752 DMY458752 DWU458752 EGQ458752 EQM458752 FAI458752 FKE458752 FUA458752 GDW458752 GNS458752 GXO458752 HHK458752 HRG458752 IBC458752 IKY458752 IUU458752 JEQ458752 JOM458752 JYI458752 KIE458752 KSA458752 LBW458752 LLS458752 LVO458752 MFK458752 MPG458752 MZC458752 NIY458752 NSU458752 OCQ458752 OMM458752 OWI458752 PGE458752 PQA458752 PZW458752 QJS458752 QTO458752 RDK458752 RNG458752 RXC458752 SGY458752 SQU458752 TAQ458752 TKM458752 TUI458752 UEE458752 UOA458752 UXW458752 VHS458752 VRO458752 WBK458752 WLG458752 WVC458752 XEY458752 IQ524288 SM524288 ACI524288 AME524288 AWA524288 BFW524288 BPS524288 BZO524288 CJK524288 CTG524288 DDC524288 DMY524288 DWU524288 EGQ524288 EQM524288 FAI524288 FKE524288 FUA524288 GDW524288 GNS524288 GXO524288 HHK524288 HRG524288 IBC524288 IKY524288 IUU524288 JEQ524288 JOM524288 JYI524288 KIE524288 KSA524288 LBW524288 LLS524288 LVO524288 MFK524288 MPG524288 MZC524288 NIY524288 NSU524288 OCQ524288 OMM524288 OWI524288 PGE524288 PQA524288 PZW524288 QJS524288 QTO524288 RDK524288 RNG524288 RXC524288 SGY524288 SQU524288 TAQ524288 TKM524288 TUI524288 UEE524288 UOA524288 UXW524288 VHS524288 VRO524288 WBK524288 WLG524288 WVC524288 XEY524288 IQ589824 SM589824 ACI589824 AME589824 AWA589824 BFW589824 BPS589824 BZO589824 CJK589824 CTG589824 DDC589824 DMY589824 DWU589824 EGQ589824 EQM589824 FAI589824 FKE589824 FUA589824 GDW589824 GNS589824 GXO589824 HHK589824 HRG589824 IBC589824 IKY589824 IUU589824 JEQ589824 JOM589824 JYI589824 KIE589824 KSA589824 LBW589824 LLS589824 LVO589824 MFK589824 MPG589824 MZC589824 NIY589824 NSU589824 OCQ589824 OMM589824 OWI589824 PGE589824 PQA589824 PZW589824 QJS589824 QTO589824 RDK589824 RNG589824 RXC589824 SGY589824 SQU589824 TAQ589824 TKM589824 TUI589824 UEE589824 UOA589824 UXW589824 VHS589824 VRO589824 WBK589824 WLG589824 WVC589824 XEY589824 IQ655360 SM655360 ACI655360 AME655360 AWA655360 BFW655360 BPS655360 BZO655360 CJK655360 CTG655360 DDC655360 DMY655360 DWU655360 EGQ655360 EQM655360 FAI655360 FKE655360 FUA655360 GDW655360 GNS655360 GXO655360 HHK655360 HRG655360 IBC655360 IKY655360 IUU655360 JEQ655360 JOM655360 JYI655360 KIE655360 KSA655360 LBW655360 LLS655360 LVO655360 MFK655360 MPG655360 MZC655360 NIY655360 NSU655360 OCQ655360 OMM655360 OWI655360 PGE655360 PQA655360 PZW655360 QJS655360 QTO655360 RDK655360 RNG655360 RXC655360 SGY655360 SQU655360 TAQ655360 TKM655360 TUI655360 UEE655360 UOA655360 UXW655360 VHS655360 VRO655360 WBK655360 WLG655360 WVC655360 XEY655360 IQ720896 SM720896 ACI720896 AME720896 AWA720896 BFW720896 BPS720896 BZO720896 CJK720896 CTG720896 DDC720896 DMY720896 DWU720896 EGQ720896 EQM720896 FAI720896 FKE720896 FUA720896 GDW720896 GNS720896 GXO720896 HHK720896 HRG720896 IBC720896 IKY720896 IUU720896 JEQ720896 JOM720896 JYI720896 KIE720896 KSA720896 LBW720896 LLS720896 LVO720896 MFK720896 MPG720896 MZC720896 NIY720896 NSU720896 OCQ720896 OMM720896 OWI720896 PGE720896 PQA720896 PZW720896 QJS720896 QTO720896 RDK720896 RNG720896 RXC720896 SGY720896 SQU720896 TAQ720896 TKM720896 TUI720896 UEE720896 UOA720896 UXW720896 VHS720896 VRO720896 WBK720896 WLG720896 WVC720896 XEY720896 IQ786432 SM786432 ACI786432 AME786432 AWA786432 BFW786432 BPS786432 BZO786432 CJK786432 CTG786432 DDC786432 DMY786432 DWU786432 EGQ786432 EQM786432 FAI786432 FKE786432 FUA786432 GDW786432 GNS786432 GXO786432 HHK786432 HRG786432 IBC786432 IKY786432 IUU786432 JEQ786432 JOM786432 JYI786432 KIE786432 KSA786432 LBW786432 LLS786432 LVO786432 MFK786432 MPG786432 MZC786432 NIY786432 NSU786432 OCQ786432 OMM786432 OWI786432 PGE786432 PQA786432 PZW786432 QJS786432 QTO786432 RDK786432 RNG786432 RXC786432 SGY786432 SQU786432 TAQ786432 TKM786432 TUI786432 UEE786432 UOA786432 UXW786432 VHS786432 VRO786432 WBK786432 WLG786432 WVC786432 XEY786432 IQ851968 SM851968 ACI851968 AME851968 AWA851968 BFW851968 BPS851968 BZO851968 CJK851968 CTG851968 DDC851968 DMY851968 DWU851968 EGQ851968 EQM851968 FAI851968 FKE851968 FUA851968 GDW851968 GNS851968 GXO851968 HHK851968 HRG851968 IBC851968 IKY851968 IUU851968 JEQ851968 JOM851968 JYI851968 KIE851968 KSA851968 LBW851968 LLS851968 LVO851968 MFK851968 MPG851968 MZC851968 NIY851968 NSU851968 OCQ851968 OMM851968 OWI851968 PGE851968 PQA851968 PZW851968 QJS851968 QTO851968 RDK851968 RNG851968 RXC851968 SGY851968 SQU851968 TAQ851968 TKM851968 TUI851968 UEE851968 UOA851968 UXW851968 VHS851968 VRO851968 WBK851968 WLG851968 WVC851968 XEY851968 IQ917504 SM917504 ACI917504 AME917504 AWA917504 BFW917504 BPS917504 BZO917504 CJK917504 CTG917504 DDC917504 DMY917504 DWU917504 EGQ917504 EQM917504 FAI917504 FKE917504 FUA917504 GDW917504 GNS917504 GXO917504 HHK917504 HRG917504 IBC917504 IKY917504 IUU917504 JEQ917504 JOM917504 JYI917504 KIE917504 KSA917504 LBW917504 LLS917504 LVO917504 MFK917504 MPG917504 MZC917504 NIY917504 NSU917504 OCQ917504 OMM917504 OWI917504 PGE917504 PQA917504 PZW917504 QJS917504 QTO917504 RDK917504 RNG917504 RXC917504 SGY917504 SQU917504 TAQ917504 TKM917504 TUI917504 UEE917504 UOA917504 UXW917504 VHS917504 VRO917504 WBK917504 WLG917504 WVC917504 XEY917504 IQ983040 SM983040 ACI983040 AME983040 AWA983040 BFW983040 BPS983040 BZO983040 CJK983040 CTG983040 DDC983040 DMY983040 DWU983040 EGQ983040 EQM983040 FAI983040 FKE983040 FUA983040 GDW983040 GNS983040 GXO983040 HHK983040 HRG983040 IBC983040 IKY983040 IUU983040 JEQ983040 JOM983040 JYI983040 KIE983040 KSA983040 LBW983040 LLS983040 LVO983040 MFK983040 MPG983040 MZC983040 NIY983040 NSU983040 OCQ983040 OMM983040 OWI983040 PGE983040 PQA983040 PZW983040 QJS983040 QTO983040 RDK983040 RNG983040 RXC983040 SGY983040 SQU983040 TAQ983040 TKM983040 TUI983040 UEE983040 UOA983040 UXW983040 VHS983040 VRO983040 WBK983040 WLG983040 WVC983040 XEY983040 IQ1048576 SM1048576 ACI1048576 AME1048576 AWA1048576 BFW1048576 BPS1048576 BZO1048576 CJK1048576 CTG1048576 DDC1048576 DMY1048576 DWU1048576 EGQ1048576 EQM1048576 FAI1048576 FKE1048576 FUA1048576 GDW1048576 GNS1048576 GXO1048576 HHK1048576 HRG1048576 IBC1048576 IKY1048576 IUU1048576 JEQ1048576 JOM1048576 JYI1048576 KIE1048576 KSA1048576 LBW1048576 LLS1048576 LVO1048576 MFK1048576 MPG1048576 MZC1048576 NIY1048576 NSU1048576 OCQ1048576 OMM1048576 OWI1048576 PGE1048576 PQA1048576 PZW1048576 QJS1048576 QTO1048576 RDK1048576 RNG1048576 RXC1048576 SGY1048576 SQU1048576 TAQ1048576 TKM1048576 TUI1048576 UEE1048576 UOA1048576 UXW1048576 VHS1048576 VRO1048576 WBK1048576 WLG1048576 WVC1048576 XEY1048576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H32 H74 B74"/>
    <dataValidation allowBlank="1" showInputMessage="1" showErrorMessage="1" promptTitle="Existing BTUs" prompt="Enter the BTUs if it can be found on the unit.  If it cannot be found the assessor must estimate and take a photo of the unit.  Window units range from 5,000 to 24,000."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1048574 IX1048574 ST1048574 ACP1048574 AML1048574 AWH1048574 BGD1048574 BPZ1048574 BZV1048574 CJR1048574 CTN1048574 DDJ1048574 DNF1048574 DXB1048574 EGX1048574 EQT1048574 FAP1048574 FKL1048574 FUH1048574 GED1048574 GNZ1048574 GXV1048574 HHR1048574 HRN1048574 IBJ1048574 ILF1048574 IVB1048574 JEX1048574 JOT1048574 JYP1048574 KIL1048574 KSH1048574 LCD1048574 LLZ1048574 LVV1048574 MFR1048574 MPN1048574 MZJ1048574 NJF1048574 NTB1048574 OCX1048574 OMT1048574 OWP1048574 PGL1048574 PQH1048574 QAD1048574 QJZ1048574 QTV1048574 RDR1048574 RNN1048574 RXJ1048574 SHF1048574 SRB1048574 TAX1048574 TKT1048574 TUP1048574 UEL1048574 UOH1048574 UYD1048574 VHZ1048574 VRV1048574 WBR1048574 WLN1048574 WVJ1048574 IQ65534 SM65534 ACI65534 AME65534 AWA65534 BFW65534 BPS65534 BZO65534 CJK65534 CTG65534 DDC65534 DMY65534 DWU65534 EGQ65534 EQM65534 FAI65534 FKE65534 FUA65534 GDW65534 GNS65534 GXO65534 HHK65534 HRG65534 IBC65534 IKY65534 IUU65534 JEQ65534 JOM65534 JYI65534 KIE65534 KSA65534 LBW65534 LLS65534 LVO65534 MFK65534 MPG65534 MZC65534 NIY65534 NSU65534 OCQ65534 OMM65534 OWI65534 PGE65534 PQA65534 PZW65534 QJS65534 QTO65534 RDK65534 RNG65534 RXC65534 SGY65534 SQU65534 TAQ65534 TKM65534 TUI65534 UEE65534 UOA65534 UXW65534 VHS65534 VRO65534 WBK65534 WLG65534 WVC65534 XEY65534 IQ131070 SM131070 ACI131070 AME131070 AWA131070 BFW131070 BPS131070 BZO131070 CJK131070 CTG131070 DDC131070 DMY131070 DWU131070 EGQ131070 EQM131070 FAI131070 FKE131070 FUA131070 GDW131070 GNS131070 GXO131070 HHK131070 HRG131070 IBC131070 IKY131070 IUU131070 JEQ131070 JOM131070 JYI131070 KIE131070 KSA131070 LBW131070 LLS131070 LVO131070 MFK131070 MPG131070 MZC131070 NIY131070 NSU131070 OCQ131070 OMM131070 OWI131070 PGE131070 PQA131070 PZW131070 QJS131070 QTO131070 RDK131070 RNG131070 RXC131070 SGY131070 SQU131070 TAQ131070 TKM131070 TUI131070 UEE131070 UOA131070 UXW131070 VHS131070 VRO131070 WBK131070 WLG131070 WVC131070 XEY131070 IQ196606 SM196606 ACI196606 AME196606 AWA196606 BFW196606 BPS196606 BZO196606 CJK196606 CTG196606 DDC196606 DMY196606 DWU196606 EGQ196606 EQM196606 FAI196606 FKE196606 FUA196606 GDW196606 GNS196606 GXO196606 HHK196606 HRG196606 IBC196606 IKY196606 IUU196606 JEQ196606 JOM196606 JYI196606 KIE196606 KSA196606 LBW196606 LLS196606 LVO196606 MFK196606 MPG196606 MZC196606 NIY196606 NSU196606 OCQ196606 OMM196606 OWI196606 PGE196606 PQA196606 PZW196606 QJS196606 QTO196606 RDK196606 RNG196606 RXC196606 SGY196606 SQU196606 TAQ196606 TKM196606 TUI196606 UEE196606 UOA196606 UXW196606 VHS196606 VRO196606 WBK196606 WLG196606 WVC196606 XEY196606 IQ262142 SM262142 ACI262142 AME262142 AWA262142 BFW262142 BPS262142 BZO262142 CJK262142 CTG262142 DDC262142 DMY262142 DWU262142 EGQ262142 EQM262142 FAI262142 FKE262142 FUA262142 GDW262142 GNS262142 GXO262142 HHK262142 HRG262142 IBC262142 IKY262142 IUU262142 JEQ262142 JOM262142 JYI262142 KIE262142 KSA262142 LBW262142 LLS262142 LVO262142 MFK262142 MPG262142 MZC262142 NIY262142 NSU262142 OCQ262142 OMM262142 OWI262142 PGE262142 PQA262142 PZW262142 QJS262142 QTO262142 RDK262142 RNG262142 RXC262142 SGY262142 SQU262142 TAQ262142 TKM262142 TUI262142 UEE262142 UOA262142 UXW262142 VHS262142 VRO262142 WBK262142 WLG262142 WVC262142 XEY262142 IQ327678 SM327678 ACI327678 AME327678 AWA327678 BFW327678 BPS327678 BZO327678 CJK327678 CTG327678 DDC327678 DMY327678 DWU327678 EGQ327678 EQM327678 FAI327678 FKE327678 FUA327678 GDW327678 GNS327678 GXO327678 HHK327678 HRG327678 IBC327678 IKY327678 IUU327678 JEQ327678 JOM327678 JYI327678 KIE327678 KSA327678 LBW327678 LLS327678 LVO327678 MFK327678 MPG327678 MZC327678 NIY327678 NSU327678 OCQ327678 OMM327678 OWI327678 PGE327678 PQA327678 PZW327678 QJS327678 QTO327678 RDK327678 RNG327678 RXC327678 SGY327678 SQU327678 TAQ327678 TKM327678 TUI327678 UEE327678 UOA327678 UXW327678 VHS327678 VRO327678 WBK327678 WLG327678 WVC327678 XEY327678 IQ393214 SM393214 ACI393214 AME393214 AWA393214 BFW393214 BPS393214 BZO393214 CJK393214 CTG393214 DDC393214 DMY393214 DWU393214 EGQ393214 EQM393214 FAI393214 FKE393214 FUA393214 GDW393214 GNS393214 GXO393214 HHK393214 HRG393214 IBC393214 IKY393214 IUU393214 JEQ393214 JOM393214 JYI393214 KIE393214 KSA393214 LBW393214 LLS393214 LVO393214 MFK393214 MPG393214 MZC393214 NIY393214 NSU393214 OCQ393214 OMM393214 OWI393214 PGE393214 PQA393214 PZW393214 QJS393214 QTO393214 RDK393214 RNG393214 RXC393214 SGY393214 SQU393214 TAQ393214 TKM393214 TUI393214 UEE393214 UOA393214 UXW393214 VHS393214 VRO393214 WBK393214 WLG393214 WVC393214 XEY393214 IQ458750 SM458750 ACI458750 AME458750 AWA458750 BFW458750 BPS458750 BZO458750 CJK458750 CTG458750 DDC458750 DMY458750 DWU458750 EGQ458750 EQM458750 FAI458750 FKE458750 FUA458750 GDW458750 GNS458750 GXO458750 HHK458750 HRG458750 IBC458750 IKY458750 IUU458750 JEQ458750 JOM458750 JYI458750 KIE458750 KSA458750 LBW458750 LLS458750 LVO458750 MFK458750 MPG458750 MZC458750 NIY458750 NSU458750 OCQ458750 OMM458750 OWI458750 PGE458750 PQA458750 PZW458750 QJS458750 QTO458750 RDK458750 RNG458750 RXC458750 SGY458750 SQU458750 TAQ458750 TKM458750 TUI458750 UEE458750 UOA458750 UXW458750 VHS458750 VRO458750 WBK458750 WLG458750 WVC458750 XEY458750 IQ524286 SM524286 ACI524286 AME524286 AWA524286 BFW524286 BPS524286 BZO524286 CJK524286 CTG524286 DDC524286 DMY524286 DWU524286 EGQ524286 EQM524286 FAI524286 FKE524286 FUA524286 GDW524286 GNS524286 GXO524286 HHK524286 HRG524286 IBC524286 IKY524286 IUU524286 JEQ524286 JOM524286 JYI524286 KIE524286 KSA524286 LBW524286 LLS524286 LVO524286 MFK524286 MPG524286 MZC524286 NIY524286 NSU524286 OCQ524286 OMM524286 OWI524286 PGE524286 PQA524286 PZW524286 QJS524286 QTO524286 RDK524286 RNG524286 RXC524286 SGY524286 SQU524286 TAQ524286 TKM524286 TUI524286 UEE524286 UOA524286 UXW524286 VHS524286 VRO524286 WBK524286 WLG524286 WVC524286 XEY524286 IQ589822 SM589822 ACI589822 AME589822 AWA589822 BFW589822 BPS589822 BZO589822 CJK589822 CTG589822 DDC589822 DMY589822 DWU589822 EGQ589822 EQM589822 FAI589822 FKE589822 FUA589822 GDW589822 GNS589822 GXO589822 HHK589822 HRG589822 IBC589822 IKY589822 IUU589822 JEQ589822 JOM589822 JYI589822 KIE589822 KSA589822 LBW589822 LLS589822 LVO589822 MFK589822 MPG589822 MZC589822 NIY589822 NSU589822 OCQ589822 OMM589822 OWI589822 PGE589822 PQA589822 PZW589822 QJS589822 QTO589822 RDK589822 RNG589822 RXC589822 SGY589822 SQU589822 TAQ589822 TKM589822 TUI589822 UEE589822 UOA589822 UXW589822 VHS589822 VRO589822 WBK589822 WLG589822 WVC589822 XEY589822 IQ655358 SM655358 ACI655358 AME655358 AWA655358 BFW655358 BPS655358 BZO655358 CJK655358 CTG655358 DDC655358 DMY655358 DWU655358 EGQ655358 EQM655358 FAI655358 FKE655358 FUA655358 GDW655358 GNS655358 GXO655358 HHK655358 HRG655358 IBC655358 IKY655358 IUU655358 JEQ655358 JOM655358 JYI655358 KIE655358 KSA655358 LBW655358 LLS655358 LVO655358 MFK655358 MPG655358 MZC655358 NIY655358 NSU655358 OCQ655358 OMM655358 OWI655358 PGE655358 PQA655358 PZW655358 QJS655358 QTO655358 RDK655358 RNG655358 RXC655358 SGY655358 SQU655358 TAQ655358 TKM655358 TUI655358 UEE655358 UOA655358 UXW655358 VHS655358 VRO655358 WBK655358 WLG655358 WVC655358 XEY655358 IQ720894 SM720894 ACI720894 AME720894 AWA720894 BFW720894 BPS720894 BZO720894 CJK720894 CTG720894 DDC720894 DMY720894 DWU720894 EGQ720894 EQM720894 FAI720894 FKE720894 FUA720894 GDW720894 GNS720894 GXO720894 HHK720894 HRG720894 IBC720894 IKY720894 IUU720894 JEQ720894 JOM720894 JYI720894 KIE720894 KSA720894 LBW720894 LLS720894 LVO720894 MFK720894 MPG720894 MZC720894 NIY720894 NSU720894 OCQ720894 OMM720894 OWI720894 PGE720894 PQA720894 PZW720894 QJS720894 QTO720894 RDK720894 RNG720894 RXC720894 SGY720894 SQU720894 TAQ720894 TKM720894 TUI720894 UEE720894 UOA720894 UXW720894 VHS720894 VRO720894 WBK720894 WLG720894 WVC720894 XEY720894 IQ786430 SM786430 ACI786430 AME786430 AWA786430 BFW786430 BPS786430 BZO786430 CJK786430 CTG786430 DDC786430 DMY786430 DWU786430 EGQ786430 EQM786430 FAI786430 FKE786430 FUA786430 GDW786430 GNS786430 GXO786430 HHK786430 HRG786430 IBC786430 IKY786430 IUU786430 JEQ786430 JOM786430 JYI786430 KIE786430 KSA786430 LBW786430 LLS786430 LVO786430 MFK786430 MPG786430 MZC786430 NIY786430 NSU786430 OCQ786430 OMM786430 OWI786430 PGE786430 PQA786430 PZW786430 QJS786430 QTO786430 RDK786430 RNG786430 RXC786430 SGY786430 SQU786430 TAQ786430 TKM786430 TUI786430 UEE786430 UOA786430 UXW786430 VHS786430 VRO786430 WBK786430 WLG786430 WVC786430 XEY786430 IQ851966 SM851966 ACI851966 AME851966 AWA851966 BFW851966 BPS851966 BZO851966 CJK851966 CTG851966 DDC851966 DMY851966 DWU851966 EGQ851966 EQM851966 FAI851966 FKE851966 FUA851966 GDW851966 GNS851966 GXO851966 HHK851966 HRG851966 IBC851966 IKY851966 IUU851966 JEQ851966 JOM851966 JYI851966 KIE851966 KSA851966 LBW851966 LLS851966 LVO851966 MFK851966 MPG851966 MZC851966 NIY851966 NSU851966 OCQ851966 OMM851966 OWI851966 PGE851966 PQA851966 PZW851966 QJS851966 QTO851966 RDK851966 RNG851966 RXC851966 SGY851966 SQU851966 TAQ851966 TKM851966 TUI851966 UEE851966 UOA851966 UXW851966 VHS851966 VRO851966 WBK851966 WLG851966 WVC851966 XEY851966 IQ917502 SM917502 ACI917502 AME917502 AWA917502 BFW917502 BPS917502 BZO917502 CJK917502 CTG917502 DDC917502 DMY917502 DWU917502 EGQ917502 EQM917502 FAI917502 FKE917502 FUA917502 GDW917502 GNS917502 GXO917502 HHK917502 HRG917502 IBC917502 IKY917502 IUU917502 JEQ917502 JOM917502 JYI917502 KIE917502 KSA917502 LBW917502 LLS917502 LVO917502 MFK917502 MPG917502 MZC917502 NIY917502 NSU917502 OCQ917502 OMM917502 OWI917502 PGE917502 PQA917502 PZW917502 QJS917502 QTO917502 RDK917502 RNG917502 RXC917502 SGY917502 SQU917502 TAQ917502 TKM917502 TUI917502 UEE917502 UOA917502 UXW917502 VHS917502 VRO917502 WBK917502 WLG917502 WVC917502 XEY917502 IQ983038 SM983038 ACI983038 AME983038 AWA983038 BFW983038 BPS983038 BZO983038 CJK983038 CTG983038 DDC983038 DMY983038 DWU983038 EGQ983038 EQM983038 FAI983038 FKE983038 FUA983038 GDW983038 GNS983038 GXO983038 HHK983038 HRG983038 IBC983038 IKY983038 IUU983038 JEQ983038 JOM983038 JYI983038 KIE983038 KSA983038 LBW983038 LLS983038 LVO983038 MFK983038 MPG983038 MZC983038 NIY983038 NSU983038 OCQ983038 OMM983038 OWI983038 PGE983038 PQA983038 PZW983038 QJS983038 QTO983038 RDK983038 RNG983038 RXC983038 SGY983038 SQU983038 TAQ983038 TKM983038 TUI983038 UEE983038 UOA983038 UXW983038 VHS983038 VRO983038 WBK983038 WLG983038 WVC983038 XEY983038 IQ1048574 SM1048574 ACI1048574 AME1048574 AWA1048574 BFW1048574 BPS1048574 BZO1048574 CJK1048574 CTG1048574 DDC1048574 DMY1048574 DWU1048574 EGQ1048574 EQM1048574 FAI1048574 FKE1048574 FUA1048574 GDW1048574 GNS1048574 GXO1048574 HHK1048574 HRG1048574 IBC1048574 IKY1048574 IUU1048574 JEQ1048574 JOM1048574 JYI1048574 KIE1048574 KSA1048574 LBW1048574 LLS1048574 LVO1048574 MFK1048574 MPG1048574 MZC1048574 NIY1048574 NSU1048574 OCQ1048574 OMM1048574 OWI1048574 PGE1048574 PQA1048574 PZW1048574 QJS1048574 QTO1048574 RDK1048574 RNG1048574 RXC1048574 SGY1048574 SQU1048574 TAQ1048574 TKM1048574 TUI1048574 UEE1048574 UOA1048574 UXW1048574 VHS1048574 VRO1048574 WBK1048574 WLG1048574 WVC1048574 XEY1048574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H31 H73 B73"/>
    <dataValidation allowBlank="1" showInputMessage="1" showErrorMessage="1" promptTitle="Existing EER" prompt="Enter the EER as found on the plate of the existing unit.  If the EER cannot be found skip this entry and meter the unit._x000a_" sqref="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1048572 IX1048572 ST1048572 ACP1048572 AML1048572 AWH1048572 BGD1048572 BPZ1048572 BZV1048572 CJR1048572 CTN1048572 DDJ1048572 DNF1048572 DXB1048572 EGX1048572 EQT1048572 FAP1048572 FKL1048572 FUH1048572 GED1048572 GNZ1048572 GXV1048572 HHR1048572 HRN1048572 IBJ1048572 ILF1048572 IVB1048572 JEX1048572 JOT1048572 JYP1048572 KIL1048572 KSH1048572 LCD1048572 LLZ1048572 LVV1048572 MFR1048572 MPN1048572 MZJ1048572 NJF1048572 NTB1048572 OCX1048572 OMT1048572 OWP1048572 PGL1048572 PQH1048572 QAD1048572 QJZ1048572 QTV1048572 RDR1048572 RNN1048572 RXJ1048572 SHF1048572 SRB1048572 TAX1048572 TKT1048572 TUP1048572 UEL1048572 UOH1048572 UYD1048572 VHZ1048572 VRV1048572 WBR1048572 WLN1048572 WVJ1048572 IQ65532 SM65532 ACI65532 AME65532 AWA65532 BFW65532 BPS65532 BZO65532 CJK65532 CTG65532 DDC65532 DMY65532 DWU65532 EGQ65532 EQM65532 FAI65532 FKE65532 FUA65532 GDW65532 GNS65532 GXO65532 HHK65532 HRG65532 IBC65532 IKY65532 IUU65532 JEQ65532 JOM65532 JYI65532 KIE65532 KSA65532 LBW65532 LLS65532 LVO65532 MFK65532 MPG65532 MZC65532 NIY65532 NSU65532 OCQ65532 OMM65532 OWI65532 PGE65532 PQA65532 PZW65532 QJS65532 QTO65532 RDK65532 RNG65532 RXC65532 SGY65532 SQU65532 TAQ65532 TKM65532 TUI65532 UEE65532 UOA65532 UXW65532 VHS65532 VRO65532 WBK65532 WLG65532 WVC65532 XEY65532 IQ131068 SM131068 ACI131068 AME131068 AWA131068 BFW131068 BPS131068 BZO131068 CJK131068 CTG131068 DDC131068 DMY131068 DWU131068 EGQ131068 EQM131068 FAI131068 FKE131068 FUA131068 GDW131068 GNS131068 GXO131068 HHK131068 HRG131068 IBC131068 IKY131068 IUU131068 JEQ131068 JOM131068 JYI131068 KIE131068 KSA131068 LBW131068 LLS131068 LVO131068 MFK131068 MPG131068 MZC131068 NIY131068 NSU131068 OCQ131068 OMM131068 OWI131068 PGE131068 PQA131068 PZW131068 QJS131068 QTO131068 RDK131068 RNG131068 RXC131068 SGY131068 SQU131068 TAQ131068 TKM131068 TUI131068 UEE131068 UOA131068 UXW131068 VHS131068 VRO131068 WBK131068 WLG131068 WVC131068 XEY131068 IQ196604 SM196604 ACI196604 AME196604 AWA196604 BFW196604 BPS196604 BZO196604 CJK196604 CTG196604 DDC196604 DMY196604 DWU196604 EGQ196604 EQM196604 FAI196604 FKE196604 FUA196604 GDW196604 GNS196604 GXO196604 HHK196604 HRG196604 IBC196604 IKY196604 IUU196604 JEQ196604 JOM196604 JYI196604 KIE196604 KSA196604 LBW196604 LLS196604 LVO196604 MFK196604 MPG196604 MZC196604 NIY196604 NSU196604 OCQ196604 OMM196604 OWI196604 PGE196604 PQA196604 PZW196604 QJS196604 QTO196604 RDK196604 RNG196604 RXC196604 SGY196604 SQU196604 TAQ196604 TKM196604 TUI196604 UEE196604 UOA196604 UXW196604 VHS196604 VRO196604 WBK196604 WLG196604 WVC196604 XEY196604 IQ262140 SM262140 ACI262140 AME262140 AWA262140 BFW262140 BPS262140 BZO262140 CJK262140 CTG262140 DDC262140 DMY262140 DWU262140 EGQ262140 EQM262140 FAI262140 FKE262140 FUA262140 GDW262140 GNS262140 GXO262140 HHK262140 HRG262140 IBC262140 IKY262140 IUU262140 JEQ262140 JOM262140 JYI262140 KIE262140 KSA262140 LBW262140 LLS262140 LVO262140 MFK262140 MPG262140 MZC262140 NIY262140 NSU262140 OCQ262140 OMM262140 OWI262140 PGE262140 PQA262140 PZW262140 QJS262140 QTO262140 RDK262140 RNG262140 RXC262140 SGY262140 SQU262140 TAQ262140 TKM262140 TUI262140 UEE262140 UOA262140 UXW262140 VHS262140 VRO262140 WBK262140 WLG262140 WVC262140 XEY262140 IQ327676 SM327676 ACI327676 AME327676 AWA327676 BFW327676 BPS327676 BZO327676 CJK327676 CTG327676 DDC327676 DMY327676 DWU327676 EGQ327676 EQM327676 FAI327676 FKE327676 FUA327676 GDW327676 GNS327676 GXO327676 HHK327676 HRG327676 IBC327676 IKY327676 IUU327676 JEQ327676 JOM327676 JYI327676 KIE327676 KSA327676 LBW327676 LLS327676 LVO327676 MFK327676 MPG327676 MZC327676 NIY327676 NSU327676 OCQ327676 OMM327676 OWI327676 PGE327676 PQA327676 PZW327676 QJS327676 QTO327676 RDK327676 RNG327676 RXC327676 SGY327676 SQU327676 TAQ327676 TKM327676 TUI327676 UEE327676 UOA327676 UXW327676 VHS327676 VRO327676 WBK327676 WLG327676 WVC327676 XEY327676 IQ393212 SM393212 ACI393212 AME393212 AWA393212 BFW393212 BPS393212 BZO393212 CJK393212 CTG393212 DDC393212 DMY393212 DWU393212 EGQ393212 EQM393212 FAI393212 FKE393212 FUA393212 GDW393212 GNS393212 GXO393212 HHK393212 HRG393212 IBC393212 IKY393212 IUU393212 JEQ393212 JOM393212 JYI393212 KIE393212 KSA393212 LBW393212 LLS393212 LVO393212 MFK393212 MPG393212 MZC393212 NIY393212 NSU393212 OCQ393212 OMM393212 OWI393212 PGE393212 PQA393212 PZW393212 QJS393212 QTO393212 RDK393212 RNG393212 RXC393212 SGY393212 SQU393212 TAQ393212 TKM393212 TUI393212 UEE393212 UOA393212 UXW393212 VHS393212 VRO393212 WBK393212 WLG393212 WVC393212 XEY393212 IQ458748 SM458748 ACI458748 AME458748 AWA458748 BFW458748 BPS458748 BZO458748 CJK458748 CTG458748 DDC458748 DMY458748 DWU458748 EGQ458748 EQM458748 FAI458748 FKE458748 FUA458748 GDW458748 GNS458748 GXO458748 HHK458748 HRG458748 IBC458748 IKY458748 IUU458748 JEQ458748 JOM458748 JYI458748 KIE458748 KSA458748 LBW458748 LLS458748 LVO458748 MFK458748 MPG458748 MZC458748 NIY458748 NSU458748 OCQ458748 OMM458748 OWI458748 PGE458748 PQA458748 PZW458748 QJS458748 QTO458748 RDK458748 RNG458748 RXC458748 SGY458748 SQU458748 TAQ458748 TKM458748 TUI458748 UEE458748 UOA458748 UXW458748 VHS458748 VRO458748 WBK458748 WLG458748 WVC458748 XEY458748 IQ524284 SM524284 ACI524284 AME524284 AWA524284 BFW524284 BPS524284 BZO524284 CJK524284 CTG524284 DDC524284 DMY524284 DWU524284 EGQ524284 EQM524284 FAI524284 FKE524284 FUA524284 GDW524284 GNS524284 GXO524284 HHK524284 HRG524284 IBC524284 IKY524284 IUU524284 JEQ524284 JOM524284 JYI524284 KIE524284 KSA524284 LBW524284 LLS524284 LVO524284 MFK524284 MPG524284 MZC524284 NIY524284 NSU524284 OCQ524284 OMM524284 OWI524284 PGE524284 PQA524284 PZW524284 QJS524284 QTO524284 RDK524284 RNG524284 RXC524284 SGY524284 SQU524284 TAQ524284 TKM524284 TUI524284 UEE524284 UOA524284 UXW524284 VHS524284 VRO524284 WBK524284 WLG524284 WVC524284 XEY524284 IQ589820 SM589820 ACI589820 AME589820 AWA589820 BFW589820 BPS589820 BZO589820 CJK589820 CTG589820 DDC589820 DMY589820 DWU589820 EGQ589820 EQM589820 FAI589820 FKE589820 FUA589820 GDW589820 GNS589820 GXO589820 HHK589820 HRG589820 IBC589820 IKY589820 IUU589820 JEQ589820 JOM589820 JYI589820 KIE589820 KSA589820 LBW589820 LLS589820 LVO589820 MFK589820 MPG589820 MZC589820 NIY589820 NSU589820 OCQ589820 OMM589820 OWI589820 PGE589820 PQA589820 PZW589820 QJS589820 QTO589820 RDK589820 RNG589820 RXC589820 SGY589820 SQU589820 TAQ589820 TKM589820 TUI589820 UEE589820 UOA589820 UXW589820 VHS589820 VRO589820 WBK589820 WLG589820 WVC589820 XEY589820 IQ655356 SM655356 ACI655356 AME655356 AWA655356 BFW655356 BPS655356 BZO655356 CJK655356 CTG655356 DDC655356 DMY655356 DWU655356 EGQ655356 EQM655356 FAI655356 FKE655356 FUA655356 GDW655356 GNS655356 GXO655356 HHK655356 HRG655356 IBC655356 IKY655356 IUU655356 JEQ655356 JOM655356 JYI655356 KIE655356 KSA655356 LBW655356 LLS655356 LVO655356 MFK655356 MPG655356 MZC655356 NIY655356 NSU655356 OCQ655356 OMM655356 OWI655356 PGE655356 PQA655356 PZW655356 QJS655356 QTO655356 RDK655356 RNG655356 RXC655356 SGY655356 SQU655356 TAQ655356 TKM655356 TUI655356 UEE655356 UOA655356 UXW655356 VHS655356 VRO655356 WBK655356 WLG655356 WVC655356 XEY655356 IQ720892 SM720892 ACI720892 AME720892 AWA720892 BFW720892 BPS720892 BZO720892 CJK720892 CTG720892 DDC720892 DMY720892 DWU720892 EGQ720892 EQM720892 FAI720892 FKE720892 FUA720892 GDW720892 GNS720892 GXO720892 HHK720892 HRG720892 IBC720892 IKY720892 IUU720892 JEQ720892 JOM720892 JYI720892 KIE720892 KSA720892 LBW720892 LLS720892 LVO720892 MFK720892 MPG720892 MZC720892 NIY720892 NSU720892 OCQ720892 OMM720892 OWI720892 PGE720892 PQA720892 PZW720892 QJS720892 QTO720892 RDK720892 RNG720892 RXC720892 SGY720892 SQU720892 TAQ720892 TKM720892 TUI720892 UEE720892 UOA720892 UXW720892 VHS720892 VRO720892 WBK720892 WLG720892 WVC720892 XEY720892 IQ786428 SM786428 ACI786428 AME786428 AWA786428 BFW786428 BPS786428 BZO786428 CJK786428 CTG786428 DDC786428 DMY786428 DWU786428 EGQ786428 EQM786428 FAI786428 FKE786428 FUA786428 GDW786428 GNS786428 GXO786428 HHK786428 HRG786428 IBC786428 IKY786428 IUU786428 JEQ786428 JOM786428 JYI786428 KIE786428 KSA786428 LBW786428 LLS786428 LVO786428 MFK786428 MPG786428 MZC786428 NIY786428 NSU786428 OCQ786428 OMM786428 OWI786428 PGE786428 PQA786428 PZW786428 QJS786428 QTO786428 RDK786428 RNG786428 RXC786428 SGY786428 SQU786428 TAQ786428 TKM786428 TUI786428 UEE786428 UOA786428 UXW786428 VHS786428 VRO786428 WBK786428 WLG786428 WVC786428 XEY786428 IQ851964 SM851964 ACI851964 AME851964 AWA851964 BFW851964 BPS851964 BZO851964 CJK851964 CTG851964 DDC851964 DMY851964 DWU851964 EGQ851964 EQM851964 FAI851964 FKE851964 FUA851964 GDW851964 GNS851964 GXO851964 HHK851964 HRG851964 IBC851964 IKY851964 IUU851964 JEQ851964 JOM851964 JYI851964 KIE851964 KSA851964 LBW851964 LLS851964 LVO851964 MFK851964 MPG851964 MZC851964 NIY851964 NSU851964 OCQ851964 OMM851964 OWI851964 PGE851964 PQA851964 PZW851964 QJS851964 QTO851964 RDK851964 RNG851964 RXC851964 SGY851964 SQU851964 TAQ851964 TKM851964 TUI851964 UEE851964 UOA851964 UXW851964 VHS851964 VRO851964 WBK851964 WLG851964 WVC851964 XEY851964 IQ917500 SM917500 ACI917500 AME917500 AWA917500 BFW917500 BPS917500 BZO917500 CJK917500 CTG917500 DDC917500 DMY917500 DWU917500 EGQ917500 EQM917500 FAI917500 FKE917500 FUA917500 GDW917500 GNS917500 GXO917500 HHK917500 HRG917500 IBC917500 IKY917500 IUU917500 JEQ917500 JOM917500 JYI917500 KIE917500 KSA917500 LBW917500 LLS917500 LVO917500 MFK917500 MPG917500 MZC917500 NIY917500 NSU917500 OCQ917500 OMM917500 OWI917500 PGE917500 PQA917500 PZW917500 QJS917500 QTO917500 RDK917500 RNG917500 RXC917500 SGY917500 SQU917500 TAQ917500 TKM917500 TUI917500 UEE917500 UOA917500 UXW917500 VHS917500 VRO917500 WBK917500 WLG917500 WVC917500 XEY917500 IQ983036 SM983036 ACI983036 AME983036 AWA983036 BFW983036 BPS983036 BZO983036 CJK983036 CTG983036 DDC983036 DMY983036 DWU983036 EGQ983036 EQM983036 FAI983036 FKE983036 FUA983036 GDW983036 GNS983036 GXO983036 HHK983036 HRG983036 IBC983036 IKY983036 IUU983036 JEQ983036 JOM983036 JYI983036 KIE983036 KSA983036 LBW983036 LLS983036 LVO983036 MFK983036 MPG983036 MZC983036 NIY983036 NSU983036 OCQ983036 OMM983036 OWI983036 PGE983036 PQA983036 PZW983036 QJS983036 QTO983036 RDK983036 RNG983036 RXC983036 SGY983036 SQU983036 TAQ983036 TKM983036 TUI983036 UEE983036 UOA983036 UXW983036 VHS983036 VRO983036 WBK983036 WLG983036 WVC983036 XEY983036 IQ1048572 SM1048572 ACI1048572 AME1048572 AWA1048572 BFW1048572 BPS1048572 BZO1048572 CJK1048572 CTG1048572 DDC1048572 DMY1048572 DWU1048572 EGQ1048572 EQM1048572 FAI1048572 FKE1048572 FUA1048572 GDW1048572 GNS1048572 GXO1048572 HHK1048572 HRG1048572 IBC1048572 IKY1048572 IUU1048572 JEQ1048572 JOM1048572 JYI1048572 KIE1048572 KSA1048572 LBW1048572 LLS1048572 LVO1048572 MFK1048572 MPG1048572 MZC1048572 NIY1048572 NSU1048572 OCQ1048572 OMM1048572 OWI1048572 PGE1048572 PQA1048572 PZW1048572 QJS1048572 QTO1048572 RDK1048572 RNG1048572 RXC1048572 SGY1048572 SQU1048572 TAQ1048572 TKM1048572 TUI1048572 UEE1048572 UOA1048572 UXW1048572 VHS1048572 VRO1048572 WBK1048572 WLG1048572 WVC1048572 XEY1048572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H26 H68 B68"/>
    <dataValidation allowBlank="1" showInputMessage="1" showErrorMessage="1" promptTitle="SIR for Replacement" prompt="The SIR must be ≥ 1 to qualify for replacement."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WVE20 XFA20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XFA65556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XFA131092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XFA196628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XFA262164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XFA327700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XFA393236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XFA458772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XFA524308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XFA589844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XFA655380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XFA720916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XFA786452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XFA851988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XFA917524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XFA983060 J20 J62 D62"/>
    <dataValidation allowBlank="1" showInputMessage="1" showErrorMessage="1" promptTitle="Annual Usage of Existing" prompt="This will auto-calculate the annual usage of the existing unit. "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XEY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XEY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XEY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XEY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XEY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XEY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XEY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XEY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XEY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XEY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XEY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XEY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XEY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XEY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XEY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XEY98305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9:B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B65565:B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B131101:B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B196637:B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B262173:B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B327709:B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B393245:B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B458781:B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B524317:B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B589853:B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B655389:B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B720925:B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B786461:B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B851997:B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B917533:B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B983069:B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H14 H29:H30 H56 H71:H72 B56 B71:B72"/>
    <dataValidation allowBlank="1" showInputMessage="1" showErrorMessage="1" prompt="Expected Life Savings for Replacement"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XFA19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XFA65555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XFA131091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XFA196627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XFA262163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XFA327699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XFA393235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XFA458771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XFA524307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XFA589843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XFA655379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XFA720915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XFA786451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XFA851987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XFA917523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XFA983059 J19 J61 D61"/>
    <dataValidation allowBlank="1" showInputMessage="1" showErrorMessage="1" prompt="Annual Savings for Replacement" sqref="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IS18 SO18 ACK18 AMG18 AWC18 BFY18 BPU18 BZQ18 CJM18 CTI18 DDE18 DNA18 DWW18 EGS18 EQO18 FAK18 FKG18 FUC18 GDY18 GNU18 GXQ18 HHM18 HRI18 IBE18 ILA18 IUW18 JES18 JOO18 JYK18 KIG18 KSC18 LBY18 LLU18 LVQ18 MFM18 MPI18 MZE18 NJA18 NSW18 OCS18 OMO18 OWK18 PGG18 PQC18 PZY18 QJU18 QTQ18 RDM18 RNI18 RXE18 SHA18 SQW18 TAS18 TKO18 TUK18 UEG18 UOC18 UXY18 VHU18 VRQ18 WBM18 WLI18 WVE18 XFA18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XFA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XFA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XFA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XFA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XFA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XFA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XFA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XFA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XFA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XFA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XFA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XFA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XFA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XFA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XFA983058 J18 J60 D60"/>
    <dataValidation allowBlank="1" showInputMessage="1" showErrorMessage="1" promptTitle="Cost of Replacement" prompt="Replacement cost to include: Window AC unit, labor to install, and recycling of existing unit." sqref="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XFA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XFA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XFA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XFA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XFA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XFA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XFA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XFA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XFA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XFA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XFA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XFA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XFA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XFA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XFA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XFA983055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J15 J57 D57"/>
    <dataValidation allowBlank="1" showInputMessage="1" showErrorMessage="1" promptTitle="Annual Usage of Replacement" prompt="Enter the Annual Usage of this unit as found on the (Yellow) Energy Guide. " 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XFA14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XFA65550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XFA131086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XFA196622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XFA262158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XFA327694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XFA393230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XFA458766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XFA524302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XFA589838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XFA655374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XFA720910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XFA786446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XFA851982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XFA917518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XFA983054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J14 J56 D56"/>
    <dataValidation allowBlank="1" showInputMessage="1" showErrorMessage="1" promptTitle="Utility Costs of Exsisting" prompt="Enter the cost per kWh in your area.  This usually ranges from .06 to .14." sqref="IQ12 SM12 ACI12 AME12 AWA12 BFW12 BPS12 BZO12 CJK12 CTG12 DDC12 DMY12 DWU12 EGQ12 EQM12 FAI12 FKE12 FUA12 GDW12 GNS12 GXO12 HHK12 HRG12 IBC12 IKY12 IUU12 JEQ12 JOM12 JYI12 KIE12 KSA12 LBW12 LLS12 LVO12 MFK12 MPG12 MZC12 NIY12 NSU12 OCQ12 OMM12 OWI12 PGE12 PQA12 PZW12 QJS12 QTO12 RDK12 RNG12 RXC12 SGY12 SQU12 TAQ12 TKM12 TUI12 UEE12 UOA12 UXW12 VHS12 VRO12 WBK12 WLG12 WVC12 XEY12 IQ65548 SM65548 ACI65548 AME65548 AWA65548 BFW65548 BPS65548 BZO65548 CJK65548 CTG65548 DDC65548 DMY65548 DWU65548 EGQ65548 EQM65548 FAI65548 FKE65548 FUA65548 GDW65548 GNS65548 GXO65548 HHK65548 HRG65548 IBC65548 IKY65548 IUU65548 JEQ65548 JOM65548 JYI65548 KIE65548 KSA65548 LBW65548 LLS65548 LVO65548 MFK65548 MPG65548 MZC65548 NIY65548 NSU65548 OCQ65548 OMM65548 OWI65548 PGE65548 PQA65548 PZW65548 QJS65548 QTO65548 RDK65548 RNG65548 RXC65548 SGY65548 SQU65548 TAQ65548 TKM65548 TUI65548 UEE65548 UOA65548 UXW65548 VHS65548 VRO65548 WBK65548 WLG65548 WVC65548 XEY65548 IQ131084 SM131084 ACI131084 AME131084 AWA131084 BFW131084 BPS131084 BZO131084 CJK131084 CTG131084 DDC131084 DMY131084 DWU131084 EGQ131084 EQM131084 FAI131084 FKE131084 FUA131084 GDW131084 GNS131084 GXO131084 HHK131084 HRG131084 IBC131084 IKY131084 IUU131084 JEQ131084 JOM131084 JYI131084 KIE131084 KSA131084 LBW131084 LLS131084 LVO131084 MFK131084 MPG131084 MZC131084 NIY131084 NSU131084 OCQ131084 OMM131084 OWI131084 PGE131084 PQA131084 PZW131084 QJS131084 QTO131084 RDK131084 RNG131084 RXC131084 SGY131084 SQU131084 TAQ131084 TKM131084 TUI131084 UEE131084 UOA131084 UXW131084 VHS131084 VRO131084 WBK131084 WLG131084 WVC131084 XEY131084 IQ196620 SM196620 ACI196620 AME196620 AWA196620 BFW196620 BPS196620 BZO196620 CJK196620 CTG196620 DDC196620 DMY196620 DWU196620 EGQ196620 EQM196620 FAI196620 FKE196620 FUA196620 GDW196620 GNS196620 GXO196620 HHK196620 HRG196620 IBC196620 IKY196620 IUU196620 JEQ196620 JOM196620 JYI196620 KIE196620 KSA196620 LBW196620 LLS196620 LVO196620 MFK196620 MPG196620 MZC196620 NIY196620 NSU196620 OCQ196620 OMM196620 OWI196620 PGE196620 PQA196620 PZW196620 QJS196620 QTO196620 RDK196620 RNG196620 RXC196620 SGY196620 SQU196620 TAQ196620 TKM196620 TUI196620 UEE196620 UOA196620 UXW196620 VHS196620 VRO196620 WBK196620 WLG196620 WVC196620 XEY196620 IQ262156 SM262156 ACI262156 AME262156 AWA262156 BFW262156 BPS262156 BZO262156 CJK262156 CTG262156 DDC262156 DMY262156 DWU262156 EGQ262156 EQM262156 FAI262156 FKE262156 FUA262156 GDW262156 GNS262156 GXO262156 HHK262156 HRG262156 IBC262156 IKY262156 IUU262156 JEQ262156 JOM262156 JYI262156 KIE262156 KSA262156 LBW262156 LLS262156 LVO262156 MFK262156 MPG262156 MZC262156 NIY262156 NSU262156 OCQ262156 OMM262156 OWI262156 PGE262156 PQA262156 PZW262156 QJS262156 QTO262156 RDK262156 RNG262156 RXC262156 SGY262156 SQU262156 TAQ262156 TKM262156 TUI262156 UEE262156 UOA262156 UXW262156 VHS262156 VRO262156 WBK262156 WLG262156 WVC262156 XEY262156 IQ327692 SM327692 ACI327692 AME327692 AWA327692 BFW327692 BPS327692 BZO327692 CJK327692 CTG327692 DDC327692 DMY327692 DWU327692 EGQ327692 EQM327692 FAI327692 FKE327692 FUA327692 GDW327692 GNS327692 GXO327692 HHK327692 HRG327692 IBC327692 IKY327692 IUU327692 JEQ327692 JOM327692 JYI327692 KIE327692 KSA327692 LBW327692 LLS327692 LVO327692 MFK327692 MPG327692 MZC327692 NIY327692 NSU327692 OCQ327692 OMM327692 OWI327692 PGE327692 PQA327692 PZW327692 QJS327692 QTO327692 RDK327692 RNG327692 RXC327692 SGY327692 SQU327692 TAQ327692 TKM327692 TUI327692 UEE327692 UOA327692 UXW327692 VHS327692 VRO327692 WBK327692 WLG327692 WVC327692 XEY327692 IQ393228 SM393228 ACI393228 AME393228 AWA393228 BFW393228 BPS393228 BZO393228 CJK393228 CTG393228 DDC393228 DMY393228 DWU393228 EGQ393228 EQM393228 FAI393228 FKE393228 FUA393228 GDW393228 GNS393228 GXO393228 HHK393228 HRG393228 IBC393228 IKY393228 IUU393228 JEQ393228 JOM393228 JYI393228 KIE393228 KSA393228 LBW393228 LLS393228 LVO393228 MFK393228 MPG393228 MZC393228 NIY393228 NSU393228 OCQ393228 OMM393228 OWI393228 PGE393228 PQA393228 PZW393228 QJS393228 QTO393228 RDK393228 RNG393228 RXC393228 SGY393228 SQU393228 TAQ393228 TKM393228 TUI393228 UEE393228 UOA393228 UXW393228 VHS393228 VRO393228 WBK393228 WLG393228 WVC393228 XEY393228 IQ458764 SM458764 ACI458764 AME458764 AWA458764 BFW458764 BPS458764 BZO458764 CJK458764 CTG458764 DDC458764 DMY458764 DWU458764 EGQ458764 EQM458764 FAI458764 FKE458764 FUA458764 GDW458764 GNS458764 GXO458764 HHK458764 HRG458764 IBC458764 IKY458764 IUU458764 JEQ458764 JOM458764 JYI458764 KIE458764 KSA458764 LBW458764 LLS458764 LVO458764 MFK458764 MPG458764 MZC458764 NIY458764 NSU458764 OCQ458764 OMM458764 OWI458764 PGE458764 PQA458764 PZW458764 QJS458764 QTO458764 RDK458764 RNG458764 RXC458764 SGY458764 SQU458764 TAQ458764 TKM458764 TUI458764 UEE458764 UOA458764 UXW458764 VHS458764 VRO458764 WBK458764 WLG458764 WVC458764 XEY458764 IQ524300 SM524300 ACI524300 AME524300 AWA524300 BFW524300 BPS524300 BZO524300 CJK524300 CTG524300 DDC524300 DMY524300 DWU524300 EGQ524300 EQM524300 FAI524300 FKE524300 FUA524300 GDW524300 GNS524300 GXO524300 HHK524300 HRG524300 IBC524300 IKY524300 IUU524300 JEQ524300 JOM524300 JYI524300 KIE524300 KSA524300 LBW524300 LLS524300 LVO524300 MFK524300 MPG524300 MZC524300 NIY524300 NSU524300 OCQ524300 OMM524300 OWI524300 PGE524300 PQA524300 PZW524300 QJS524300 QTO524300 RDK524300 RNG524300 RXC524300 SGY524300 SQU524300 TAQ524300 TKM524300 TUI524300 UEE524300 UOA524300 UXW524300 VHS524300 VRO524300 WBK524300 WLG524300 WVC524300 XEY524300 IQ589836 SM589836 ACI589836 AME589836 AWA589836 BFW589836 BPS589836 BZO589836 CJK589836 CTG589836 DDC589836 DMY589836 DWU589836 EGQ589836 EQM589836 FAI589836 FKE589836 FUA589836 GDW589836 GNS589836 GXO589836 HHK589836 HRG589836 IBC589836 IKY589836 IUU589836 JEQ589836 JOM589836 JYI589836 KIE589836 KSA589836 LBW589836 LLS589836 LVO589836 MFK589836 MPG589836 MZC589836 NIY589836 NSU589836 OCQ589836 OMM589836 OWI589836 PGE589836 PQA589836 PZW589836 QJS589836 QTO589836 RDK589836 RNG589836 RXC589836 SGY589836 SQU589836 TAQ589836 TKM589836 TUI589836 UEE589836 UOA589836 UXW589836 VHS589836 VRO589836 WBK589836 WLG589836 WVC589836 XEY589836 IQ655372 SM655372 ACI655372 AME655372 AWA655372 BFW655372 BPS655372 BZO655372 CJK655372 CTG655372 DDC655372 DMY655372 DWU655372 EGQ655372 EQM655372 FAI655372 FKE655372 FUA655372 GDW655372 GNS655372 GXO655372 HHK655372 HRG655372 IBC655372 IKY655372 IUU655372 JEQ655372 JOM655372 JYI655372 KIE655372 KSA655372 LBW655372 LLS655372 LVO655372 MFK655372 MPG655372 MZC655372 NIY655372 NSU655372 OCQ655372 OMM655372 OWI655372 PGE655372 PQA655372 PZW655372 QJS655372 QTO655372 RDK655372 RNG655372 RXC655372 SGY655372 SQU655372 TAQ655372 TKM655372 TUI655372 UEE655372 UOA655372 UXW655372 VHS655372 VRO655372 WBK655372 WLG655372 WVC655372 XEY655372 IQ720908 SM720908 ACI720908 AME720908 AWA720908 BFW720908 BPS720908 BZO720908 CJK720908 CTG720908 DDC720908 DMY720908 DWU720908 EGQ720908 EQM720908 FAI720908 FKE720908 FUA720908 GDW720908 GNS720908 GXO720908 HHK720908 HRG720908 IBC720908 IKY720908 IUU720908 JEQ720908 JOM720908 JYI720908 KIE720908 KSA720908 LBW720908 LLS720908 LVO720908 MFK720908 MPG720908 MZC720908 NIY720908 NSU720908 OCQ720908 OMM720908 OWI720908 PGE720908 PQA720908 PZW720908 QJS720908 QTO720908 RDK720908 RNG720908 RXC720908 SGY720908 SQU720908 TAQ720908 TKM720908 TUI720908 UEE720908 UOA720908 UXW720908 VHS720908 VRO720908 WBK720908 WLG720908 WVC720908 XEY720908 IQ786444 SM786444 ACI786444 AME786444 AWA786444 BFW786444 BPS786444 BZO786444 CJK786444 CTG786444 DDC786444 DMY786444 DWU786444 EGQ786444 EQM786444 FAI786444 FKE786444 FUA786444 GDW786444 GNS786444 GXO786444 HHK786444 HRG786444 IBC786444 IKY786444 IUU786444 JEQ786444 JOM786444 JYI786444 KIE786444 KSA786444 LBW786444 LLS786444 LVO786444 MFK786444 MPG786444 MZC786444 NIY786444 NSU786444 OCQ786444 OMM786444 OWI786444 PGE786444 PQA786444 PZW786444 QJS786444 QTO786444 RDK786444 RNG786444 RXC786444 SGY786444 SQU786444 TAQ786444 TKM786444 TUI786444 UEE786444 UOA786444 UXW786444 VHS786444 VRO786444 WBK786444 WLG786444 WVC786444 XEY786444 IQ851980 SM851980 ACI851980 AME851980 AWA851980 BFW851980 BPS851980 BZO851980 CJK851980 CTG851980 DDC851980 DMY851980 DWU851980 EGQ851980 EQM851980 FAI851980 FKE851980 FUA851980 GDW851980 GNS851980 GXO851980 HHK851980 HRG851980 IBC851980 IKY851980 IUU851980 JEQ851980 JOM851980 JYI851980 KIE851980 KSA851980 LBW851980 LLS851980 LVO851980 MFK851980 MPG851980 MZC851980 NIY851980 NSU851980 OCQ851980 OMM851980 OWI851980 PGE851980 PQA851980 PZW851980 QJS851980 QTO851980 RDK851980 RNG851980 RXC851980 SGY851980 SQU851980 TAQ851980 TKM851980 TUI851980 UEE851980 UOA851980 UXW851980 VHS851980 VRO851980 WBK851980 WLG851980 WVC851980 XEY851980 IQ917516 SM917516 ACI917516 AME917516 AWA917516 BFW917516 BPS917516 BZO917516 CJK917516 CTG917516 DDC917516 DMY917516 DWU917516 EGQ917516 EQM917516 FAI917516 FKE917516 FUA917516 GDW917516 GNS917516 GXO917516 HHK917516 HRG917516 IBC917516 IKY917516 IUU917516 JEQ917516 JOM917516 JYI917516 KIE917516 KSA917516 LBW917516 LLS917516 LVO917516 MFK917516 MPG917516 MZC917516 NIY917516 NSU917516 OCQ917516 OMM917516 OWI917516 PGE917516 PQA917516 PZW917516 QJS917516 QTO917516 RDK917516 RNG917516 RXC917516 SGY917516 SQU917516 TAQ917516 TKM917516 TUI917516 UEE917516 UOA917516 UXW917516 VHS917516 VRO917516 WBK917516 WLG917516 WVC917516 XEY917516 IQ983052 SM983052 ACI983052 AME983052 AWA983052 BFW983052 BPS983052 BZO983052 CJK983052 CTG983052 DDC983052 DMY983052 DWU983052 EGQ983052 EQM983052 FAI983052 FKE983052 FUA983052 GDW983052 GNS983052 GXO983052 HHK983052 HRG983052 IBC983052 IKY983052 IUU983052 JEQ983052 JOM983052 JYI983052 KIE983052 KSA983052 LBW983052 LLS983052 LVO983052 MFK983052 MPG983052 MZC983052 NIY983052 NSU983052 OCQ983052 OMM983052 OWI983052 PGE983052 PQA983052 PZW983052 QJS983052 QTO983052 RDK983052 RNG983052 RXC983052 SGY983052 SQU983052 TAQ983052 TKM983052 TUI983052 UEE983052 UOA983052 UXW983052 VHS983052 VRO983052 WBK983052 WLG983052 WVC983052 XEY983052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H12 H54 B54"/>
    <dataValidation allowBlank="1" showInputMessage="1" showErrorMessage="1" promptTitle="kWh Reading of Existing" prompt="Enter the kWh reading.  Minimum time for metering is 30 minutes." sqref="IQ11 SM11 ACI11 AME11 AWA11 BFW11 BPS11 BZO11 CJK11 CTG11 DDC11 DMY11 DWU11 EGQ11 EQM11 FAI11 FKE11 FUA11 GDW11 GNS11 GXO11 HHK11 HRG11 IBC11 IKY11 IUU11 JEQ11 JOM11 JYI11 KIE11 KSA11 LBW11 LLS11 LVO11 MFK11 MPG11 MZC11 NIY11 NSU11 OCQ11 OMM11 OWI11 PGE11 PQA11 PZW11 QJS11 QTO11 RDK11 RNG11 RXC11 SGY11 SQU11 TAQ11 TKM11 TUI11 UEE11 UOA11 UXW11 VHS11 VRO11 WBK11 WLG11 WVC11 XEY1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XEY65547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XEY131083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XEY196619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XEY262155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XEY32769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XEY393227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XEY458763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XEY524299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XEY589835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XEY65537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XEY720907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XEY786443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XEY851979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XEY917515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RNG983051 RXC983051 SGY983051 SQU983051 TAQ983051 TKM983051 TUI983051 UEE983051 UOA983051 UXW983051 VHS983051 VRO983051 WBK983051 WLG983051 WVC983051 XEY983051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H11 H53 B53"/>
    <dataValidation allowBlank="1" showInputMessage="1" showErrorMessage="1" promptTitle="Time metered of Existing" prompt="Enter time as minutes.  Example (one hour and three minutes = 63).  Minimum time for metering 30 min." sqref="IQ10 SM10 ACI10 AME10 AWA10 BFW10 BPS10 BZO10 CJK10 CTG10 DDC10 DMY10 DWU10 EGQ10 EQM10 FAI10 FKE10 FUA10 GDW10 GNS10 GXO10 HHK10 HRG10 IBC10 IKY10 IUU10 JEQ10 JOM10 JYI10 KIE10 KSA10 LBW10 LLS10 LVO10 MFK10 MPG10 MZC10 NIY10 NSU10 OCQ10 OMM10 OWI10 PGE10 PQA10 PZW10 QJS10 QTO10 RDK10 RNG10 RXC10 SGY10 SQU10 TAQ10 TKM10 TUI10 UEE10 UOA10 UXW10 VHS10 VRO10 WBK10 WLG10 WVC10 XEY10 IQ65546 SM65546 ACI65546 AME65546 AWA65546 BFW65546 BPS65546 BZO65546 CJK65546 CTG65546 DDC65546 DMY65546 DWU65546 EGQ65546 EQM65546 FAI65546 FKE65546 FUA65546 GDW65546 GNS65546 GXO65546 HHK65546 HRG65546 IBC65546 IKY65546 IUU65546 JEQ65546 JOM65546 JYI65546 KIE65546 KSA65546 LBW65546 LLS65546 LVO65546 MFK65546 MPG65546 MZC65546 NIY65546 NSU65546 OCQ65546 OMM65546 OWI65546 PGE65546 PQA65546 PZW65546 QJS65546 QTO65546 RDK65546 RNG65546 RXC65546 SGY65546 SQU65546 TAQ65546 TKM65546 TUI65546 UEE65546 UOA65546 UXW65546 VHS65546 VRO65546 WBK65546 WLG65546 WVC65546 XEY65546 IQ131082 SM131082 ACI131082 AME131082 AWA131082 BFW131082 BPS131082 BZO131082 CJK131082 CTG131082 DDC131082 DMY131082 DWU131082 EGQ131082 EQM131082 FAI131082 FKE131082 FUA131082 GDW131082 GNS131082 GXO131082 HHK131082 HRG131082 IBC131082 IKY131082 IUU131082 JEQ131082 JOM131082 JYI131082 KIE131082 KSA131082 LBW131082 LLS131082 LVO131082 MFK131082 MPG131082 MZC131082 NIY131082 NSU131082 OCQ131082 OMM131082 OWI131082 PGE131082 PQA131082 PZW131082 QJS131082 QTO131082 RDK131082 RNG131082 RXC131082 SGY131082 SQU131082 TAQ131082 TKM131082 TUI131082 UEE131082 UOA131082 UXW131082 VHS131082 VRO131082 WBK131082 WLG131082 WVC131082 XEY131082 IQ196618 SM196618 ACI196618 AME196618 AWA196618 BFW196618 BPS196618 BZO196618 CJK196618 CTG196618 DDC196618 DMY196618 DWU196618 EGQ196618 EQM196618 FAI196618 FKE196618 FUA196618 GDW196618 GNS196618 GXO196618 HHK196618 HRG196618 IBC196618 IKY196618 IUU196618 JEQ196618 JOM196618 JYI196618 KIE196618 KSA196618 LBW196618 LLS196618 LVO196618 MFK196618 MPG196618 MZC196618 NIY196618 NSU196618 OCQ196618 OMM196618 OWI196618 PGE196618 PQA196618 PZW196618 QJS196618 QTO196618 RDK196618 RNG196618 RXC196618 SGY196618 SQU196618 TAQ196618 TKM196618 TUI196618 UEE196618 UOA196618 UXW196618 VHS196618 VRO196618 WBK196618 WLG196618 WVC196618 XEY196618 IQ262154 SM262154 ACI262154 AME262154 AWA262154 BFW262154 BPS262154 BZO262154 CJK262154 CTG262154 DDC262154 DMY262154 DWU262154 EGQ262154 EQM262154 FAI262154 FKE262154 FUA262154 GDW262154 GNS262154 GXO262154 HHK262154 HRG262154 IBC262154 IKY262154 IUU262154 JEQ262154 JOM262154 JYI262154 KIE262154 KSA262154 LBW262154 LLS262154 LVO262154 MFK262154 MPG262154 MZC262154 NIY262154 NSU262154 OCQ262154 OMM262154 OWI262154 PGE262154 PQA262154 PZW262154 QJS262154 QTO262154 RDK262154 RNG262154 RXC262154 SGY262154 SQU262154 TAQ262154 TKM262154 TUI262154 UEE262154 UOA262154 UXW262154 VHS262154 VRO262154 WBK262154 WLG262154 WVC262154 XEY262154 IQ327690 SM327690 ACI327690 AME327690 AWA327690 BFW327690 BPS327690 BZO327690 CJK327690 CTG327690 DDC327690 DMY327690 DWU327690 EGQ327690 EQM327690 FAI327690 FKE327690 FUA327690 GDW327690 GNS327690 GXO327690 HHK327690 HRG327690 IBC327690 IKY327690 IUU327690 JEQ327690 JOM327690 JYI327690 KIE327690 KSA327690 LBW327690 LLS327690 LVO327690 MFK327690 MPG327690 MZC327690 NIY327690 NSU327690 OCQ327690 OMM327690 OWI327690 PGE327690 PQA327690 PZW327690 QJS327690 QTO327690 RDK327690 RNG327690 RXC327690 SGY327690 SQU327690 TAQ327690 TKM327690 TUI327690 UEE327690 UOA327690 UXW327690 VHS327690 VRO327690 WBK327690 WLG327690 WVC327690 XEY327690 IQ393226 SM393226 ACI393226 AME393226 AWA393226 BFW393226 BPS393226 BZO393226 CJK393226 CTG393226 DDC393226 DMY393226 DWU393226 EGQ393226 EQM393226 FAI393226 FKE393226 FUA393226 GDW393226 GNS393226 GXO393226 HHK393226 HRG393226 IBC393226 IKY393226 IUU393226 JEQ393226 JOM393226 JYI393226 KIE393226 KSA393226 LBW393226 LLS393226 LVO393226 MFK393226 MPG393226 MZC393226 NIY393226 NSU393226 OCQ393226 OMM393226 OWI393226 PGE393226 PQA393226 PZW393226 QJS393226 QTO393226 RDK393226 RNG393226 RXC393226 SGY393226 SQU393226 TAQ393226 TKM393226 TUI393226 UEE393226 UOA393226 UXW393226 VHS393226 VRO393226 WBK393226 WLG393226 WVC393226 XEY393226 IQ458762 SM458762 ACI458762 AME458762 AWA458762 BFW458762 BPS458762 BZO458762 CJK458762 CTG458762 DDC458762 DMY458762 DWU458762 EGQ458762 EQM458762 FAI458762 FKE458762 FUA458762 GDW458762 GNS458762 GXO458762 HHK458762 HRG458762 IBC458762 IKY458762 IUU458762 JEQ458762 JOM458762 JYI458762 KIE458762 KSA458762 LBW458762 LLS458762 LVO458762 MFK458762 MPG458762 MZC458762 NIY458762 NSU458762 OCQ458762 OMM458762 OWI458762 PGE458762 PQA458762 PZW458762 QJS458762 QTO458762 RDK458762 RNG458762 RXC458762 SGY458762 SQU458762 TAQ458762 TKM458762 TUI458762 UEE458762 UOA458762 UXW458762 VHS458762 VRO458762 WBK458762 WLG458762 WVC458762 XEY458762 IQ524298 SM524298 ACI524298 AME524298 AWA524298 BFW524298 BPS524298 BZO524298 CJK524298 CTG524298 DDC524298 DMY524298 DWU524298 EGQ524298 EQM524298 FAI524298 FKE524298 FUA524298 GDW524298 GNS524298 GXO524298 HHK524298 HRG524298 IBC524298 IKY524298 IUU524298 JEQ524298 JOM524298 JYI524298 KIE524298 KSA524298 LBW524298 LLS524298 LVO524298 MFK524298 MPG524298 MZC524298 NIY524298 NSU524298 OCQ524298 OMM524298 OWI524298 PGE524298 PQA524298 PZW524298 QJS524298 QTO524298 RDK524298 RNG524298 RXC524298 SGY524298 SQU524298 TAQ524298 TKM524298 TUI524298 UEE524298 UOA524298 UXW524298 VHS524298 VRO524298 WBK524298 WLG524298 WVC524298 XEY524298 IQ589834 SM589834 ACI589834 AME589834 AWA589834 BFW589834 BPS589834 BZO589834 CJK589834 CTG589834 DDC589834 DMY589834 DWU589834 EGQ589834 EQM589834 FAI589834 FKE589834 FUA589834 GDW589834 GNS589834 GXO589834 HHK589834 HRG589834 IBC589834 IKY589834 IUU589834 JEQ589834 JOM589834 JYI589834 KIE589834 KSA589834 LBW589834 LLS589834 LVO589834 MFK589834 MPG589834 MZC589834 NIY589834 NSU589834 OCQ589834 OMM589834 OWI589834 PGE589834 PQA589834 PZW589834 QJS589834 QTO589834 RDK589834 RNG589834 RXC589834 SGY589834 SQU589834 TAQ589834 TKM589834 TUI589834 UEE589834 UOA589834 UXW589834 VHS589834 VRO589834 WBK589834 WLG589834 WVC589834 XEY589834 IQ655370 SM655370 ACI655370 AME655370 AWA655370 BFW655370 BPS655370 BZO655370 CJK655370 CTG655370 DDC655370 DMY655370 DWU655370 EGQ655370 EQM655370 FAI655370 FKE655370 FUA655370 GDW655370 GNS655370 GXO655370 HHK655370 HRG655370 IBC655370 IKY655370 IUU655370 JEQ655370 JOM655370 JYI655370 KIE655370 KSA655370 LBW655370 LLS655370 LVO655370 MFK655370 MPG655370 MZC655370 NIY655370 NSU655370 OCQ655370 OMM655370 OWI655370 PGE655370 PQA655370 PZW655370 QJS655370 QTO655370 RDK655370 RNG655370 RXC655370 SGY655370 SQU655370 TAQ655370 TKM655370 TUI655370 UEE655370 UOA655370 UXW655370 VHS655370 VRO655370 WBK655370 WLG655370 WVC655370 XEY655370 IQ720906 SM720906 ACI720906 AME720906 AWA720906 BFW720906 BPS720906 BZO720906 CJK720906 CTG720906 DDC720906 DMY720906 DWU720906 EGQ720906 EQM720906 FAI720906 FKE720906 FUA720906 GDW720906 GNS720906 GXO720906 HHK720906 HRG720906 IBC720906 IKY720906 IUU720906 JEQ720906 JOM720906 JYI720906 KIE720906 KSA720906 LBW720906 LLS720906 LVO720906 MFK720906 MPG720906 MZC720906 NIY720906 NSU720906 OCQ720906 OMM720906 OWI720906 PGE720906 PQA720906 PZW720906 QJS720906 QTO720906 RDK720906 RNG720906 RXC720906 SGY720906 SQU720906 TAQ720906 TKM720906 TUI720906 UEE720906 UOA720906 UXW720906 VHS720906 VRO720906 WBK720906 WLG720906 WVC720906 XEY720906 IQ786442 SM786442 ACI786442 AME786442 AWA786442 BFW786442 BPS786442 BZO786442 CJK786442 CTG786442 DDC786442 DMY786442 DWU786442 EGQ786442 EQM786442 FAI786442 FKE786442 FUA786442 GDW786442 GNS786442 GXO786442 HHK786442 HRG786442 IBC786442 IKY786442 IUU786442 JEQ786442 JOM786442 JYI786442 KIE786442 KSA786442 LBW786442 LLS786442 LVO786442 MFK786442 MPG786442 MZC786442 NIY786442 NSU786442 OCQ786442 OMM786442 OWI786442 PGE786442 PQA786442 PZW786442 QJS786442 QTO786442 RDK786442 RNG786442 RXC786442 SGY786442 SQU786442 TAQ786442 TKM786442 TUI786442 UEE786442 UOA786442 UXW786442 VHS786442 VRO786442 WBK786442 WLG786442 WVC786442 XEY786442 IQ851978 SM851978 ACI851978 AME851978 AWA851978 BFW851978 BPS851978 BZO851978 CJK851978 CTG851978 DDC851978 DMY851978 DWU851978 EGQ851978 EQM851978 FAI851978 FKE851978 FUA851978 GDW851978 GNS851978 GXO851978 HHK851978 HRG851978 IBC851978 IKY851978 IUU851978 JEQ851978 JOM851978 JYI851978 KIE851978 KSA851978 LBW851978 LLS851978 LVO851978 MFK851978 MPG851978 MZC851978 NIY851978 NSU851978 OCQ851978 OMM851978 OWI851978 PGE851978 PQA851978 PZW851978 QJS851978 QTO851978 RDK851978 RNG851978 RXC851978 SGY851978 SQU851978 TAQ851978 TKM851978 TUI851978 UEE851978 UOA851978 UXW851978 VHS851978 VRO851978 WBK851978 WLG851978 WVC851978 XEY851978 IQ917514 SM917514 ACI917514 AME917514 AWA917514 BFW917514 BPS917514 BZO917514 CJK917514 CTG917514 DDC917514 DMY917514 DWU917514 EGQ917514 EQM917514 FAI917514 FKE917514 FUA917514 GDW917514 GNS917514 GXO917514 HHK917514 HRG917514 IBC917514 IKY917514 IUU917514 JEQ917514 JOM917514 JYI917514 KIE917514 KSA917514 LBW917514 LLS917514 LVO917514 MFK917514 MPG917514 MZC917514 NIY917514 NSU917514 OCQ917514 OMM917514 OWI917514 PGE917514 PQA917514 PZW917514 QJS917514 QTO917514 RDK917514 RNG917514 RXC917514 SGY917514 SQU917514 TAQ917514 TKM917514 TUI917514 UEE917514 UOA917514 UXW917514 VHS917514 VRO917514 WBK917514 WLG917514 WVC917514 XEY917514 IQ983050 SM983050 ACI983050 AME983050 AWA983050 BFW983050 BPS983050 BZO983050 CJK983050 CTG983050 DDC983050 DMY983050 DWU983050 EGQ983050 EQM983050 FAI983050 FKE983050 FUA983050 GDW983050 GNS983050 GXO983050 HHK983050 HRG983050 IBC983050 IKY983050 IUU983050 JEQ983050 JOM983050 JYI983050 KIE983050 KSA983050 LBW983050 LLS983050 LVO983050 MFK983050 MPG983050 MZC983050 NIY983050 NSU983050 OCQ983050 OMM983050 OWI983050 PGE983050 PQA983050 PZW983050 QJS983050 QTO983050 RDK983050 RNG983050 RXC983050 SGY983050 SQU983050 TAQ983050 TKM983050 TUI983050 UEE983050 UOA983050 UXW983050 VHS983050 VRO983050 WBK983050 WLG983050 WVC983050 XEY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H10 H52 B52"/>
    <dataValidation type="whole" allowBlank="1" showInputMessage="1" showErrorMessage="1" promptTitle="Manufactured Year" prompt="Enter the manufactured year as found on the plate of the existing unit.  If the year cannot be found skip this entry and meter the unit._x000a_"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H25 H67 B67">
      <formula1>0</formula1>
      <formula2>2099</formula2>
    </dataValidation>
    <dataValidation type="list" allowBlank="1" showInputMessage="1" showErrorMessage="1" sqref="B69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H27 H69">
      <formula1>"Annual Professional Maintenance, Seldom or Never Maintained"</formula1>
    </dataValidation>
    <dataValidation type="list" allowBlank="1" showInputMessage="1" showErrorMessage="1"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I7:I8 I49:I50 C49:C50">
      <formula1>"LR1, LR2, Kitchen, BR1, BR2, BR3, BR4, Bath1, Bath2, Other"</formula1>
    </dataValidation>
    <dataValidation type="whole" allowBlank="1" showInputMessage="1" showErrorMessage="1" promptTitle="Current Calendar Year" prompt="Enter the current calendar year as of the date of the assessment."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H5 H47 B47">
      <formula1>0</formula1>
      <formula2>2099</formula2>
    </dataValidation>
    <dataValidation type="list" allowBlank="1" showInputMessage="1" showErrorMessage="1" promptTitle="Existing Volts" prompt="Enter the amount of volts based on the outlet.  110 volts are used by regular outlets.  220 volts are used by larger ACs." sqref="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B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B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B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B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B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B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B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B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B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B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B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B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B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B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H34 H76 B76">
      <formula1>"110, 220"</formula1>
    </dataValidation>
  </dataValidations>
  <pageMargins left="0.7" right="0.7" top="0.75" bottom="0.75" header="0.3" footer="0.3"/>
  <pageSetup scale="86" orientation="portrait" horizontalDpi="300" verticalDpi="0" r:id="rId1"/>
  <rowBreaks count="1" manualBreakCount="1">
    <brk id="42" max="16383" man="1"/>
  </rowBreaks>
  <colBreaks count="1" manualBreakCount="1">
    <brk id="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Contact Info</vt:lpstr>
      <vt:lpstr>Blower Door Duct Blaster Data</vt:lpstr>
      <vt:lpstr>BD DB - DO NOT DELETE</vt:lpstr>
      <vt:lpstr>Attic Vent Calc</vt:lpstr>
      <vt:lpstr>CAZ Testing Data</vt:lpstr>
      <vt:lpstr>Degradation Calculator (1)</vt:lpstr>
      <vt:lpstr>Degradation Calculator (2)</vt:lpstr>
      <vt:lpstr>Degradation Calculator (3)</vt:lpstr>
      <vt:lpstr>RAC Replacement (1)</vt:lpstr>
      <vt:lpstr>RAC Replacement (2)</vt:lpstr>
      <vt:lpstr>RAC Replacement (3)</vt:lpstr>
      <vt:lpstr>Ref Replacement</vt:lpstr>
      <vt:lpstr>LIHEAP Priority List -23</vt:lpstr>
      <vt:lpstr>DOE SFSB PL Checklist HOT</vt:lpstr>
      <vt:lpstr>DOE MH PL Checklist HOT</vt:lpstr>
      <vt:lpstr>DOE LRMF PL Checklist HOT</vt:lpstr>
      <vt:lpstr>DOE SFSB PL Checklist MODERATE</vt:lpstr>
      <vt:lpstr>DOE MH PL Checklist MODERATE</vt:lpstr>
      <vt:lpstr>DOE LRMF PL Checklist MODERATE</vt:lpstr>
      <vt:lpstr>Sheet1</vt:lpstr>
      <vt:lpstr>Agency-County</vt:lpstr>
      <vt:lpstr>'Attic Vent Calc'!Print_Area</vt:lpstr>
      <vt:lpstr>'Blower Door Duct Blaster Data'!Print_Area</vt:lpstr>
      <vt:lpstr>'CAZ Testing Data'!Print_Area</vt:lpstr>
      <vt:lpstr>'Degradation Calculator (1)'!Print_Area</vt:lpstr>
      <vt:lpstr>'Degradation Calculator (2)'!Print_Area</vt:lpstr>
      <vt:lpstr>'Degradation Calculator (3)'!Print_Area</vt:lpstr>
      <vt:lpstr>'DOE LRMF PL Checklist MODERATE'!Print_Area</vt:lpstr>
      <vt:lpstr>'DOE SFSB PL Checklist HOT'!Print_Area</vt:lpstr>
      <vt:lpstr>'RAC Replacement (1)'!Print_Area</vt:lpstr>
      <vt:lpstr>'RAC Replacement (2)'!Print_Area</vt:lpstr>
      <vt:lpstr>'RAC Replacement (3)'!Print_Area</vt:lpstr>
      <vt:lpstr>xfd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evan.brown@tdhca.state.tx.us</dc:creator>
  <cp:lastModifiedBy>Chad Turner</cp:lastModifiedBy>
  <cp:lastPrinted>2023-05-22T20:30:53Z</cp:lastPrinted>
  <dcterms:created xsi:type="dcterms:W3CDTF">2022-07-28T20:57:40Z</dcterms:created>
  <dcterms:modified xsi:type="dcterms:W3CDTF">2023-10-02T16:52:26Z</dcterms:modified>
</cp:coreProperties>
</file>